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liveumb-my.sharepoint.com/personal/inst_research_umb_edu/Documents/I Drive/IRFS/_Facts/Compendium Statistical Portrait/Compendium Fall 2025/Faculty and Staff/"/>
    </mc:Choice>
  </mc:AlternateContent>
  <xr:revisionPtr revIDLastSave="627" documentId="8_{D51E8B42-6956-4B8E-A327-BB931949012A}" xr6:coauthVersionLast="47" xr6:coauthVersionMax="47" xr10:uidLastSave="{E196A6E6-C552-4F09-97F3-8921B019A379}"/>
  <bookViews>
    <workbookView xWindow="-120" yWindow="-120" windowWidth="29040" windowHeight="15840" firstSheet="1" activeTab="1" xr2:uid="{00000000-000D-0000-FFFF-FFFF00000000}"/>
  </bookViews>
  <sheets>
    <sheet name="Fall 2014" sheetId="3" state="hidden" r:id="rId1"/>
    <sheet name="Fall 2025" sheetId="13" r:id="rId2"/>
    <sheet name="Fall 2024" sheetId="12" r:id="rId3"/>
    <sheet name="Fall 2023" sheetId="11" r:id="rId4"/>
    <sheet name="Fall 2022" sheetId="10" r:id="rId5"/>
    <sheet name="Fall 2021" sheetId="9" r:id="rId6"/>
    <sheet name="Fall 2020" sheetId="8" state="hidden" r:id="rId7"/>
    <sheet name="Fall 2019" sheetId="7" state="hidden" r:id="rId8"/>
    <sheet name="Fall 2018" sheetId="6" state="hidden" r:id="rId9"/>
    <sheet name="Fall 2017" sheetId="1" state="hidden" r:id="rId10"/>
    <sheet name="Fall 2016" sheetId="5" state="hidden" r:id="rId11"/>
    <sheet name="Fall 2015" sheetId="4" state="hidden" r:id="rId12"/>
  </sheets>
  <definedNames>
    <definedName name="_xlnm.Print_Area" localSheetId="0">#N/A</definedName>
    <definedName name="_xlnm.Print_Area" localSheetId="11">#N/A</definedName>
    <definedName name="_xlnm.Print_Area" localSheetId="10">#N/A</definedName>
    <definedName name="_xlnm.Print_Area" localSheetId="9">#N/A</definedName>
    <definedName name="_xlnm.Print_Area" localSheetId="8">#N/A</definedName>
    <definedName name="_xlnm.Print_Area" localSheetId="7">#N/A</definedName>
    <definedName name="_xlnm.Print_Area" localSheetId="6">#N/A</definedName>
    <definedName name="_xlnm.Print_Area" localSheetId="4">'Fall 2022'!$A$1:$O$81</definedName>
    <definedName name="_xlnm.Print_Area" localSheetId="3">'Fall 2023'!$A$1:$P$81</definedName>
    <definedName name="_xlnm.Print_Area" localSheetId="2">'Fall 2024'!$A$1:$Q$65</definedName>
    <definedName name="_xlnm.Print_Titles" localSheetId="0">#N/A</definedName>
    <definedName name="_xlnm.Print_Titles" localSheetId="11">#N/A</definedName>
    <definedName name="_xlnm.Print_Titles" localSheetId="10">#N/A</definedName>
    <definedName name="_xlnm.Print_Titles" localSheetId="9">#N/A</definedName>
    <definedName name="_xlnm.Print_Titles" localSheetId="8">#N/A</definedName>
    <definedName name="_xlnm.Print_Titles" localSheetId="7">#N/A</definedName>
    <definedName name="_xlnm.Print_Titles" localSheetId="6">#N/A</definedName>
    <definedName name="_xlnm.Print_Titles" localSheetId="5">'Fall 2021'!$2:$2</definedName>
    <definedName name="_xlnm.Print_Titles" localSheetId="4">'Fall 2022'!$2:$2</definedName>
    <definedName name="_xlnm.Print_Titles" localSheetId="3">'Fall 2023'!$2:$2</definedName>
    <definedName name="_xlnm.Print_Titles" localSheetId="2">'Fall 2024'!$2:$2</definedName>
    <definedName name="_xlnm.Print_Titles" localSheetId="1">'Fall 2025'!$2:$2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7" i="13" l="1"/>
  <c r="J57" i="13"/>
  <c r="K57" i="13"/>
  <c r="L57" i="13"/>
  <c r="M57" i="13"/>
  <c r="N57" i="13"/>
  <c r="O57" i="13"/>
  <c r="P57" i="13"/>
  <c r="Q57" i="13"/>
  <c r="D64" i="13"/>
  <c r="D62" i="13"/>
  <c r="D63" i="13"/>
  <c r="D60" i="13"/>
  <c r="D59" i="13"/>
  <c r="F60" i="13"/>
  <c r="G60" i="13"/>
  <c r="H60" i="13"/>
  <c r="I60" i="13"/>
  <c r="J60" i="13"/>
  <c r="K60" i="13"/>
  <c r="L60" i="13"/>
  <c r="M60" i="13"/>
  <c r="N60" i="13"/>
  <c r="O60" i="13"/>
  <c r="P60" i="13"/>
  <c r="Q60" i="13"/>
  <c r="G57" i="13"/>
  <c r="F57" i="13"/>
  <c r="D57" i="13"/>
  <c r="E52" i="13"/>
  <c r="E18" i="13"/>
  <c r="E19" i="13"/>
  <c r="E22" i="13" s="1"/>
  <c r="E20" i="13"/>
  <c r="E21" i="13"/>
  <c r="E17" i="13"/>
  <c r="E56" i="13"/>
  <c r="E53" i="13"/>
  <c r="E54" i="13"/>
  <c r="E55" i="13"/>
  <c r="E49" i="13"/>
  <c r="E42" i="13"/>
  <c r="E43" i="13"/>
  <c r="E41" i="13"/>
  <c r="E38" i="13"/>
  <c r="E37" i="13"/>
  <c r="E31" i="13"/>
  <c r="E32" i="13"/>
  <c r="E33" i="13"/>
  <c r="E34" i="13"/>
  <c r="E60" i="13" s="1"/>
  <c r="E30" i="13"/>
  <c r="E25" i="13"/>
  <c r="E26" i="13"/>
  <c r="E27" i="13"/>
  <c r="E24" i="13"/>
  <c r="E12" i="13"/>
  <c r="E13" i="13"/>
  <c r="E14" i="13"/>
  <c r="E11" i="13"/>
  <c r="E5" i="13"/>
  <c r="E6" i="13"/>
  <c r="E7" i="13"/>
  <c r="E8" i="13"/>
  <c r="E4" i="13"/>
  <c r="E4" i="12"/>
  <c r="Q64" i="13"/>
  <c r="P64" i="13"/>
  <c r="O64" i="13"/>
  <c r="N64" i="13"/>
  <c r="M64" i="13"/>
  <c r="L64" i="13"/>
  <c r="K64" i="13"/>
  <c r="J64" i="13"/>
  <c r="I64" i="13"/>
  <c r="H64" i="13"/>
  <c r="G64" i="13"/>
  <c r="F64" i="13"/>
  <c r="H57" i="13"/>
  <c r="D50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D44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D39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D28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D22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D3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D15" i="13"/>
  <c r="Q9" i="13"/>
  <c r="P9" i="13"/>
  <c r="O9" i="13"/>
  <c r="N9" i="13"/>
  <c r="M9" i="13"/>
  <c r="L9" i="13"/>
  <c r="K9" i="13"/>
  <c r="J9" i="13"/>
  <c r="I9" i="13"/>
  <c r="D9" i="13"/>
  <c r="K61" i="12"/>
  <c r="K64" i="12" s="1"/>
  <c r="L61" i="12"/>
  <c r="M61" i="12"/>
  <c r="N61" i="12"/>
  <c r="O61" i="12"/>
  <c r="P61" i="12"/>
  <c r="Q61" i="12"/>
  <c r="J61" i="12"/>
  <c r="H61" i="12"/>
  <c r="N58" i="12"/>
  <c r="O58" i="12"/>
  <c r="P58" i="12"/>
  <c r="Q58" i="12"/>
  <c r="M58" i="12"/>
  <c r="M64" i="12" s="1"/>
  <c r="L58" i="12"/>
  <c r="G58" i="12"/>
  <c r="F58" i="12"/>
  <c r="J58" i="12"/>
  <c r="I58" i="12"/>
  <c r="E61" i="12"/>
  <c r="E63" i="12"/>
  <c r="F63" i="12"/>
  <c r="G63" i="12"/>
  <c r="H63" i="12"/>
  <c r="I63" i="12"/>
  <c r="J63" i="12"/>
  <c r="K63" i="12"/>
  <c r="L63" i="12"/>
  <c r="M63" i="12"/>
  <c r="N63" i="12"/>
  <c r="O63" i="12"/>
  <c r="P63" i="12"/>
  <c r="Q63" i="12"/>
  <c r="D63" i="12"/>
  <c r="E39" i="12"/>
  <c r="D39" i="12"/>
  <c r="D59" i="12"/>
  <c r="D58" i="12"/>
  <c r="E53" i="12"/>
  <c r="E54" i="12"/>
  <c r="E55" i="12"/>
  <c r="E52" i="12"/>
  <c r="E47" i="12"/>
  <c r="E50" i="12" s="1"/>
  <c r="E48" i="12"/>
  <c r="E49" i="12"/>
  <c r="E46" i="12"/>
  <c r="E42" i="12"/>
  <c r="E43" i="12"/>
  <c r="E41" i="12"/>
  <c r="E38" i="12"/>
  <c r="E37" i="12"/>
  <c r="E58" i="12" s="1"/>
  <c r="E32" i="12"/>
  <c r="E35" i="12" s="1"/>
  <c r="E33" i="12"/>
  <c r="E34" i="12"/>
  <c r="E31" i="12"/>
  <c r="E25" i="12"/>
  <c r="E26" i="12"/>
  <c r="E27" i="12"/>
  <c r="E28" i="12"/>
  <c r="E59" i="12" s="1"/>
  <c r="E24" i="12"/>
  <c r="E18" i="12"/>
  <c r="E19" i="12"/>
  <c r="E20" i="12"/>
  <c r="E21" i="12"/>
  <c r="E17" i="12"/>
  <c r="E12" i="12"/>
  <c r="E13" i="12"/>
  <c r="E62" i="12" s="1"/>
  <c r="E14" i="12"/>
  <c r="E15" i="12" s="1"/>
  <c r="E11" i="12"/>
  <c r="E5" i="12"/>
  <c r="E6" i="12"/>
  <c r="E7" i="12"/>
  <c r="E8" i="12"/>
  <c r="K58" i="12"/>
  <c r="Q56" i="12"/>
  <c r="F62" i="12"/>
  <c r="G62" i="12"/>
  <c r="H62" i="12"/>
  <c r="I62" i="12"/>
  <c r="J62" i="12"/>
  <c r="K62" i="12"/>
  <c r="L62" i="12"/>
  <c r="M62" i="12"/>
  <c r="N62" i="12"/>
  <c r="O62" i="12"/>
  <c r="P62" i="12"/>
  <c r="Q62" i="12"/>
  <c r="F61" i="12"/>
  <c r="G61" i="12"/>
  <c r="I61" i="12"/>
  <c r="F59" i="12"/>
  <c r="G59" i="12"/>
  <c r="H59" i="12"/>
  <c r="I59" i="12"/>
  <c r="J59" i="12"/>
  <c r="K59" i="12"/>
  <c r="L59" i="12"/>
  <c r="M59" i="12"/>
  <c r="N59" i="12"/>
  <c r="O59" i="12"/>
  <c r="P59" i="12"/>
  <c r="Q59" i="12"/>
  <c r="H58" i="12"/>
  <c r="D62" i="12"/>
  <c r="D61" i="12"/>
  <c r="E29" i="12"/>
  <c r="M56" i="12"/>
  <c r="F50" i="12"/>
  <c r="E56" i="12"/>
  <c r="D56" i="12"/>
  <c r="F56" i="12"/>
  <c r="G56" i="12"/>
  <c r="H64" i="12"/>
  <c r="H56" i="12"/>
  <c r="H50" i="12"/>
  <c r="H44" i="12"/>
  <c r="H39" i="12"/>
  <c r="H35" i="12"/>
  <c r="H29" i="12"/>
  <c r="H22" i="12"/>
  <c r="H15" i="12"/>
  <c r="H9" i="12"/>
  <c r="G64" i="12"/>
  <c r="P56" i="12"/>
  <c r="O56" i="12"/>
  <c r="N56" i="12"/>
  <c r="L56" i="12"/>
  <c r="K56" i="12"/>
  <c r="J56" i="12"/>
  <c r="I56" i="12"/>
  <c r="Q50" i="12"/>
  <c r="P50" i="12"/>
  <c r="O50" i="12"/>
  <c r="N50" i="12"/>
  <c r="M50" i="12"/>
  <c r="L50" i="12"/>
  <c r="K50" i="12"/>
  <c r="J50" i="12"/>
  <c r="I50" i="12"/>
  <c r="G50" i="12"/>
  <c r="D50" i="12"/>
  <c r="Q44" i="12"/>
  <c r="P44" i="12"/>
  <c r="O44" i="12"/>
  <c r="N44" i="12"/>
  <c r="M44" i="12"/>
  <c r="L44" i="12"/>
  <c r="K44" i="12"/>
  <c r="J44" i="12"/>
  <c r="I44" i="12"/>
  <c r="G44" i="12"/>
  <c r="F44" i="12"/>
  <c r="E44" i="12"/>
  <c r="D44" i="12"/>
  <c r="Q39" i="12"/>
  <c r="P39" i="12"/>
  <c r="O39" i="12"/>
  <c r="N39" i="12"/>
  <c r="M39" i="12"/>
  <c r="L39" i="12"/>
  <c r="K39" i="12"/>
  <c r="J39" i="12"/>
  <c r="I39" i="12"/>
  <c r="G39" i="12"/>
  <c r="F39" i="12"/>
  <c r="Q35" i="12"/>
  <c r="P35" i="12"/>
  <c r="O35" i="12"/>
  <c r="N35" i="12"/>
  <c r="M35" i="12"/>
  <c r="L35" i="12"/>
  <c r="K35" i="12"/>
  <c r="J35" i="12"/>
  <c r="I35" i="12"/>
  <c r="G35" i="12"/>
  <c r="F35" i="12"/>
  <c r="D35" i="12"/>
  <c r="Q29" i="12"/>
  <c r="P29" i="12"/>
  <c r="O29" i="12"/>
  <c r="N29" i="12"/>
  <c r="M29" i="12"/>
  <c r="L29" i="12"/>
  <c r="K29" i="12"/>
  <c r="J29" i="12"/>
  <c r="I29" i="12"/>
  <c r="G29" i="12"/>
  <c r="F29" i="12"/>
  <c r="D29" i="12"/>
  <c r="Q22" i="12"/>
  <c r="P22" i="12"/>
  <c r="O22" i="12"/>
  <c r="N22" i="12"/>
  <c r="M22" i="12"/>
  <c r="L22" i="12"/>
  <c r="K22" i="12"/>
  <c r="J22" i="12"/>
  <c r="I22" i="12"/>
  <c r="G22" i="12"/>
  <c r="F22" i="12"/>
  <c r="E22" i="12"/>
  <c r="D22" i="12"/>
  <c r="Q15" i="12"/>
  <c r="P15" i="12"/>
  <c r="O15" i="12"/>
  <c r="N15" i="12"/>
  <c r="M15" i="12"/>
  <c r="L15" i="12"/>
  <c r="K15" i="12"/>
  <c r="J15" i="12"/>
  <c r="I15" i="12"/>
  <c r="G15" i="12"/>
  <c r="F15" i="12"/>
  <c r="D15" i="12"/>
  <c r="Q9" i="12"/>
  <c r="P9" i="12"/>
  <c r="O9" i="12"/>
  <c r="N9" i="12"/>
  <c r="M9" i="12"/>
  <c r="L9" i="12"/>
  <c r="K9" i="12"/>
  <c r="J9" i="12"/>
  <c r="I9" i="12"/>
  <c r="G9" i="12"/>
  <c r="F9" i="12"/>
  <c r="E9" i="12"/>
  <c r="D9" i="12"/>
  <c r="M53" i="11"/>
  <c r="N53" i="11"/>
  <c r="O53" i="11"/>
  <c r="P53" i="11"/>
  <c r="L53" i="11"/>
  <c r="K53" i="11"/>
  <c r="E79" i="11"/>
  <c r="F79" i="11"/>
  <c r="G79" i="11"/>
  <c r="H79" i="11"/>
  <c r="I79" i="11"/>
  <c r="J79" i="11"/>
  <c r="K79" i="11"/>
  <c r="M79" i="11"/>
  <c r="N79" i="11"/>
  <c r="O79" i="11"/>
  <c r="P79" i="11"/>
  <c r="L79" i="11"/>
  <c r="D79" i="11"/>
  <c r="E78" i="11"/>
  <c r="F78" i="11"/>
  <c r="G78" i="11"/>
  <c r="H78" i="11"/>
  <c r="I78" i="11"/>
  <c r="J78" i="11"/>
  <c r="K78" i="11"/>
  <c r="M78" i="11"/>
  <c r="N78" i="11"/>
  <c r="O78" i="11"/>
  <c r="P78" i="11"/>
  <c r="L78" i="11"/>
  <c r="D78" i="11"/>
  <c r="E77" i="11"/>
  <c r="F77" i="11"/>
  <c r="G77" i="11"/>
  <c r="H77" i="11"/>
  <c r="I77" i="11"/>
  <c r="J77" i="11"/>
  <c r="K77" i="11"/>
  <c r="M77" i="11"/>
  <c r="N77" i="11"/>
  <c r="O77" i="11"/>
  <c r="P77" i="11"/>
  <c r="L77" i="11"/>
  <c r="L80" i="11" s="1"/>
  <c r="D77" i="11"/>
  <c r="E75" i="11"/>
  <c r="F75" i="11"/>
  <c r="G75" i="11"/>
  <c r="H75" i="11"/>
  <c r="I75" i="11"/>
  <c r="J75" i="11"/>
  <c r="K75" i="11"/>
  <c r="M75" i="11"/>
  <c r="N75" i="11"/>
  <c r="O75" i="11"/>
  <c r="P75" i="11"/>
  <c r="L75" i="11"/>
  <c r="D75" i="11"/>
  <c r="M74" i="11"/>
  <c r="N74" i="11"/>
  <c r="O74" i="11"/>
  <c r="P74" i="11"/>
  <c r="P80" i="11" s="1"/>
  <c r="L74" i="11"/>
  <c r="F74" i="11"/>
  <c r="G74" i="11"/>
  <c r="H74" i="11"/>
  <c r="I74" i="11"/>
  <c r="I80" i="11" s="1"/>
  <c r="J74" i="11"/>
  <c r="J80" i="11" s="1"/>
  <c r="K74" i="11"/>
  <c r="E74" i="11"/>
  <c r="E80" i="11" s="1"/>
  <c r="D74" i="11"/>
  <c r="L72" i="11"/>
  <c r="L65" i="11"/>
  <c r="L59" i="11"/>
  <c r="L47" i="11"/>
  <c r="L33" i="11"/>
  <c r="L26" i="11"/>
  <c r="L18" i="11"/>
  <c r="L10" i="11"/>
  <c r="L40" i="11"/>
  <c r="O80" i="11"/>
  <c r="G80" i="11"/>
  <c r="F80" i="11"/>
  <c r="D80" i="11"/>
  <c r="P72" i="11"/>
  <c r="O72" i="11"/>
  <c r="N72" i="11"/>
  <c r="M72" i="11"/>
  <c r="K72" i="11"/>
  <c r="J72" i="11"/>
  <c r="I72" i="11"/>
  <c r="H72" i="11"/>
  <c r="G72" i="11"/>
  <c r="F72" i="11"/>
  <c r="E72" i="11"/>
  <c r="D72" i="11"/>
  <c r="P65" i="11"/>
  <c r="O65" i="11"/>
  <c r="N65" i="11"/>
  <c r="M65" i="11"/>
  <c r="K65" i="11"/>
  <c r="J65" i="11"/>
  <c r="I65" i="11"/>
  <c r="H65" i="11"/>
  <c r="G65" i="11"/>
  <c r="E65" i="11" s="1"/>
  <c r="F65" i="11"/>
  <c r="D65" i="11"/>
  <c r="P59" i="11"/>
  <c r="O59" i="11"/>
  <c r="N59" i="11"/>
  <c r="M59" i="11"/>
  <c r="K59" i="11"/>
  <c r="J59" i="11"/>
  <c r="I59" i="11"/>
  <c r="H59" i="11"/>
  <c r="G59" i="11"/>
  <c r="F59" i="11"/>
  <c r="E59" i="11"/>
  <c r="D59" i="11"/>
  <c r="J53" i="11"/>
  <c r="I53" i="11"/>
  <c r="H53" i="11"/>
  <c r="G53" i="11"/>
  <c r="E53" i="11" s="1"/>
  <c r="F53" i="11"/>
  <c r="D53" i="11"/>
  <c r="P47" i="11"/>
  <c r="O47" i="11"/>
  <c r="N47" i="11"/>
  <c r="M47" i="11"/>
  <c r="K47" i="11"/>
  <c r="J47" i="11"/>
  <c r="I47" i="11"/>
  <c r="H47" i="11"/>
  <c r="G47" i="11"/>
  <c r="F47" i="11"/>
  <c r="E47" i="11"/>
  <c r="D47" i="11"/>
  <c r="P40" i="11"/>
  <c r="O40" i="11"/>
  <c r="N40" i="11"/>
  <c r="M40" i="11"/>
  <c r="K40" i="11"/>
  <c r="J40" i="11"/>
  <c r="I40" i="11"/>
  <c r="H40" i="11"/>
  <c r="G40" i="11"/>
  <c r="F40" i="11"/>
  <c r="E40" i="11"/>
  <c r="D40" i="11"/>
  <c r="P33" i="11"/>
  <c r="O33" i="11"/>
  <c r="N33" i="11"/>
  <c r="M33" i="11"/>
  <c r="K33" i="11"/>
  <c r="J33" i="11"/>
  <c r="I33" i="11"/>
  <c r="H33" i="11"/>
  <c r="G33" i="11"/>
  <c r="E33" i="11" s="1"/>
  <c r="F33" i="11"/>
  <c r="D33" i="11"/>
  <c r="P26" i="11"/>
  <c r="O26" i="11"/>
  <c r="N26" i="11"/>
  <c r="M26" i="11"/>
  <c r="K26" i="11"/>
  <c r="J26" i="11"/>
  <c r="I26" i="11"/>
  <c r="H26" i="11"/>
  <c r="G26" i="11"/>
  <c r="F26" i="11"/>
  <c r="E26" i="11"/>
  <c r="D26" i="11"/>
  <c r="P18" i="11"/>
  <c r="O18" i="11"/>
  <c r="N18" i="11"/>
  <c r="M18" i="11"/>
  <c r="K18" i="11"/>
  <c r="J18" i="11"/>
  <c r="I18" i="11"/>
  <c r="H18" i="11"/>
  <c r="G18" i="11"/>
  <c r="F18" i="11"/>
  <c r="E18" i="11"/>
  <c r="D18" i="11"/>
  <c r="P10" i="11"/>
  <c r="O10" i="11"/>
  <c r="N10" i="11"/>
  <c r="M10" i="11"/>
  <c r="K10" i="11"/>
  <c r="J10" i="11"/>
  <c r="I10" i="11"/>
  <c r="H10" i="11"/>
  <c r="G10" i="11"/>
  <c r="F10" i="11"/>
  <c r="E10" i="11"/>
  <c r="D10" i="11"/>
  <c r="G72" i="10"/>
  <c r="H72" i="10"/>
  <c r="I72" i="10"/>
  <c r="J72" i="10"/>
  <c r="K72" i="10"/>
  <c r="L72" i="10"/>
  <c r="M72" i="10"/>
  <c r="N72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O80" i="10"/>
  <c r="N80" i="10"/>
  <c r="M80" i="10"/>
  <c r="L80" i="10"/>
  <c r="K80" i="10"/>
  <c r="J80" i="10"/>
  <c r="I80" i="10"/>
  <c r="H80" i="10"/>
  <c r="G80" i="10"/>
  <c r="F80" i="10"/>
  <c r="E80" i="10"/>
  <c r="D80" i="10"/>
  <c r="O72" i="10"/>
  <c r="F72" i="10"/>
  <c r="E72" i="10"/>
  <c r="D72" i="10"/>
  <c r="O65" i="10"/>
  <c r="N65" i="10"/>
  <c r="M65" i="10"/>
  <c r="L65" i="10"/>
  <c r="K65" i="10"/>
  <c r="J65" i="10"/>
  <c r="I65" i="10"/>
  <c r="H65" i="10"/>
  <c r="G65" i="10"/>
  <c r="F65" i="10"/>
  <c r="E65" i="10"/>
  <c r="D65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D74" i="9"/>
  <c r="E75" i="9"/>
  <c r="F75" i="9"/>
  <c r="G75" i="9"/>
  <c r="H75" i="9"/>
  <c r="I75" i="9"/>
  <c r="J75" i="9"/>
  <c r="K75" i="9"/>
  <c r="L75" i="9"/>
  <c r="M75" i="9"/>
  <c r="N75" i="9"/>
  <c r="O75" i="9"/>
  <c r="D75" i="9"/>
  <c r="K72" i="9"/>
  <c r="D40" i="9"/>
  <c r="E40" i="9"/>
  <c r="F40" i="9"/>
  <c r="G40" i="9"/>
  <c r="H40" i="9"/>
  <c r="I40" i="9"/>
  <c r="J40" i="9"/>
  <c r="K40" i="9"/>
  <c r="L40" i="9"/>
  <c r="M40" i="9"/>
  <c r="N40" i="9"/>
  <c r="O40" i="9"/>
  <c r="D10" i="9"/>
  <c r="O79" i="9"/>
  <c r="N79" i="9"/>
  <c r="M79" i="9"/>
  <c r="L79" i="9"/>
  <c r="K79" i="9"/>
  <c r="J79" i="9"/>
  <c r="I79" i="9"/>
  <c r="H79" i="9"/>
  <c r="G79" i="9"/>
  <c r="F79" i="9"/>
  <c r="E79" i="9"/>
  <c r="D79" i="9"/>
  <c r="O78" i="9"/>
  <c r="N78" i="9"/>
  <c r="M78" i="9"/>
  <c r="L78" i="9"/>
  <c r="K78" i="9"/>
  <c r="J78" i="9"/>
  <c r="I78" i="9"/>
  <c r="H78" i="9"/>
  <c r="G78" i="9"/>
  <c r="F78" i="9"/>
  <c r="E78" i="9"/>
  <c r="D78" i="9"/>
  <c r="O77" i="9"/>
  <c r="N77" i="9"/>
  <c r="M77" i="9"/>
  <c r="L77" i="9"/>
  <c r="K77" i="9"/>
  <c r="J77" i="9"/>
  <c r="I77" i="9"/>
  <c r="H77" i="9"/>
  <c r="G77" i="9"/>
  <c r="F77" i="9"/>
  <c r="E77" i="9"/>
  <c r="D77" i="9"/>
  <c r="O76" i="9"/>
  <c r="N76" i="9"/>
  <c r="M76" i="9"/>
  <c r="L76" i="9"/>
  <c r="K76" i="9"/>
  <c r="J76" i="9"/>
  <c r="I76" i="9"/>
  <c r="H76" i="9"/>
  <c r="G76" i="9"/>
  <c r="F76" i="9"/>
  <c r="E76" i="9"/>
  <c r="D76" i="9"/>
  <c r="O74" i="9"/>
  <c r="N74" i="9"/>
  <c r="M74" i="9"/>
  <c r="L74" i="9"/>
  <c r="K74" i="9"/>
  <c r="J74" i="9"/>
  <c r="I74" i="9"/>
  <c r="H74" i="9"/>
  <c r="G74" i="9"/>
  <c r="F74" i="9"/>
  <c r="E74" i="9"/>
  <c r="O72" i="9"/>
  <c r="N72" i="9"/>
  <c r="M72" i="9"/>
  <c r="L72" i="9"/>
  <c r="J72" i="9"/>
  <c r="I72" i="9"/>
  <c r="H72" i="9"/>
  <c r="G72" i="9"/>
  <c r="F72" i="9"/>
  <c r="E72" i="9"/>
  <c r="D72" i="9"/>
  <c r="O65" i="9"/>
  <c r="N65" i="9"/>
  <c r="M65" i="9"/>
  <c r="L65" i="9"/>
  <c r="K65" i="9"/>
  <c r="J65" i="9"/>
  <c r="I65" i="9"/>
  <c r="H65" i="9"/>
  <c r="G65" i="9"/>
  <c r="F65" i="9"/>
  <c r="D65" i="9"/>
  <c r="O59" i="9"/>
  <c r="N59" i="9"/>
  <c r="M59" i="9"/>
  <c r="L59" i="9"/>
  <c r="K59" i="9"/>
  <c r="J59" i="9"/>
  <c r="I59" i="9"/>
  <c r="H59" i="9"/>
  <c r="G59" i="9"/>
  <c r="F59" i="9"/>
  <c r="E59" i="9"/>
  <c r="D59" i="9"/>
  <c r="O53" i="9"/>
  <c r="N53" i="9"/>
  <c r="M53" i="9"/>
  <c r="L53" i="9"/>
  <c r="K53" i="9"/>
  <c r="J53" i="9"/>
  <c r="I53" i="9"/>
  <c r="H53" i="9"/>
  <c r="G53" i="9"/>
  <c r="F53" i="9"/>
  <c r="E53" i="9"/>
  <c r="D53" i="9"/>
  <c r="O47" i="9"/>
  <c r="N47" i="9"/>
  <c r="M47" i="9"/>
  <c r="L47" i="9"/>
  <c r="K47" i="9"/>
  <c r="J47" i="9"/>
  <c r="I47" i="9"/>
  <c r="H47" i="9"/>
  <c r="G47" i="9"/>
  <c r="F47" i="9"/>
  <c r="E47" i="9"/>
  <c r="D47" i="9"/>
  <c r="O33" i="9"/>
  <c r="N33" i="9"/>
  <c r="M33" i="9"/>
  <c r="L33" i="9"/>
  <c r="K33" i="9"/>
  <c r="J33" i="9"/>
  <c r="I33" i="9"/>
  <c r="H33" i="9"/>
  <c r="G33" i="9"/>
  <c r="F33" i="9"/>
  <c r="D33" i="9"/>
  <c r="O26" i="9"/>
  <c r="N26" i="9"/>
  <c r="M26" i="9"/>
  <c r="L26" i="9"/>
  <c r="K26" i="9"/>
  <c r="J26" i="9"/>
  <c r="I26" i="9"/>
  <c r="H26" i="9"/>
  <c r="G26" i="9"/>
  <c r="F26" i="9"/>
  <c r="E26" i="9"/>
  <c r="D26" i="9"/>
  <c r="O18" i="9"/>
  <c r="N18" i="9"/>
  <c r="M18" i="9"/>
  <c r="L18" i="9"/>
  <c r="K18" i="9"/>
  <c r="J18" i="9"/>
  <c r="I18" i="9"/>
  <c r="H18" i="9"/>
  <c r="G18" i="9"/>
  <c r="F18" i="9"/>
  <c r="E18" i="9"/>
  <c r="D18" i="9"/>
  <c r="O10" i="9"/>
  <c r="N10" i="9"/>
  <c r="M10" i="9"/>
  <c r="L10" i="9"/>
  <c r="K10" i="9"/>
  <c r="J10" i="9"/>
  <c r="I10" i="9"/>
  <c r="H10" i="9"/>
  <c r="G10" i="9"/>
  <c r="F10" i="9"/>
  <c r="E10" i="9"/>
  <c r="D26" i="8"/>
  <c r="O78" i="8"/>
  <c r="N78" i="8"/>
  <c r="M78" i="8"/>
  <c r="L78" i="8"/>
  <c r="K78" i="8"/>
  <c r="J78" i="8"/>
  <c r="I78" i="8"/>
  <c r="H78" i="8"/>
  <c r="G78" i="8"/>
  <c r="F78" i="8"/>
  <c r="E78" i="8"/>
  <c r="D78" i="8"/>
  <c r="O77" i="8"/>
  <c r="N77" i="8"/>
  <c r="M77" i="8"/>
  <c r="L77" i="8"/>
  <c r="K77" i="8"/>
  <c r="J77" i="8"/>
  <c r="I77" i="8"/>
  <c r="H77" i="8"/>
  <c r="G77" i="8"/>
  <c r="F77" i="8"/>
  <c r="E77" i="8"/>
  <c r="D77" i="8"/>
  <c r="O76" i="8"/>
  <c r="N76" i="8"/>
  <c r="M76" i="8"/>
  <c r="L76" i="8"/>
  <c r="K76" i="8"/>
  <c r="J76" i="8"/>
  <c r="I76" i="8"/>
  <c r="H76" i="8"/>
  <c r="G76" i="8"/>
  <c r="F76" i="8"/>
  <c r="E76" i="8"/>
  <c r="D76" i="8"/>
  <c r="O75" i="8"/>
  <c r="N75" i="8"/>
  <c r="M75" i="8"/>
  <c r="L75" i="8"/>
  <c r="K75" i="8"/>
  <c r="J75" i="8"/>
  <c r="I75" i="8"/>
  <c r="H75" i="8"/>
  <c r="G75" i="8"/>
  <c r="F75" i="8"/>
  <c r="E75" i="8"/>
  <c r="D75" i="8"/>
  <c r="O74" i="8"/>
  <c r="N74" i="8"/>
  <c r="M74" i="8"/>
  <c r="L74" i="8"/>
  <c r="K74" i="8"/>
  <c r="J74" i="8"/>
  <c r="I74" i="8"/>
  <c r="H74" i="8"/>
  <c r="G74" i="8"/>
  <c r="F74" i="8"/>
  <c r="E74" i="8"/>
  <c r="D74" i="8"/>
  <c r="O73" i="8"/>
  <c r="O79" i="8"/>
  <c r="N73" i="8"/>
  <c r="M73" i="8"/>
  <c r="L73" i="8"/>
  <c r="K73" i="8"/>
  <c r="J73" i="8"/>
  <c r="I73" i="8"/>
  <c r="H73" i="8"/>
  <c r="G73" i="8"/>
  <c r="F73" i="8"/>
  <c r="E73" i="8"/>
  <c r="D73" i="8"/>
  <c r="O71" i="8"/>
  <c r="N71" i="8"/>
  <c r="M71" i="8"/>
  <c r="L71" i="8"/>
  <c r="K71" i="8"/>
  <c r="J71" i="8"/>
  <c r="I71" i="8"/>
  <c r="H71" i="8"/>
  <c r="G71" i="8"/>
  <c r="F71" i="8"/>
  <c r="E71" i="8"/>
  <c r="D71" i="8"/>
  <c r="O64" i="8"/>
  <c r="N64" i="8"/>
  <c r="M64" i="8"/>
  <c r="L64" i="8"/>
  <c r="K64" i="8"/>
  <c r="J64" i="8"/>
  <c r="I64" i="8"/>
  <c r="H64" i="8"/>
  <c r="G64" i="8"/>
  <c r="F64" i="8"/>
  <c r="E64" i="8"/>
  <c r="D64" i="8"/>
  <c r="O58" i="8"/>
  <c r="N58" i="8"/>
  <c r="M58" i="8"/>
  <c r="L58" i="8"/>
  <c r="K58" i="8"/>
  <c r="J58" i="8"/>
  <c r="I58" i="8"/>
  <c r="H58" i="8"/>
  <c r="G58" i="8"/>
  <c r="F58" i="8"/>
  <c r="E58" i="8"/>
  <c r="D58" i="8"/>
  <c r="O52" i="8"/>
  <c r="N52" i="8"/>
  <c r="M52" i="8"/>
  <c r="L52" i="8"/>
  <c r="K52" i="8"/>
  <c r="J52" i="8"/>
  <c r="I52" i="8"/>
  <c r="H52" i="8"/>
  <c r="G52" i="8"/>
  <c r="F52" i="8"/>
  <c r="E52" i="8"/>
  <c r="D52" i="8"/>
  <c r="O46" i="8"/>
  <c r="N46" i="8"/>
  <c r="M46" i="8"/>
  <c r="L46" i="8"/>
  <c r="K46" i="8"/>
  <c r="J46" i="8"/>
  <c r="I46" i="8"/>
  <c r="H46" i="8"/>
  <c r="G46" i="8"/>
  <c r="F46" i="8"/>
  <c r="E46" i="8"/>
  <c r="D46" i="8"/>
  <c r="O39" i="8"/>
  <c r="N39" i="8"/>
  <c r="M39" i="8"/>
  <c r="L39" i="8"/>
  <c r="K39" i="8"/>
  <c r="J39" i="8"/>
  <c r="I39" i="8"/>
  <c r="H39" i="8"/>
  <c r="G39" i="8"/>
  <c r="F39" i="8"/>
  <c r="E39" i="8"/>
  <c r="D39" i="8"/>
  <c r="O33" i="8"/>
  <c r="N33" i="8"/>
  <c r="M33" i="8"/>
  <c r="L33" i="8"/>
  <c r="K33" i="8"/>
  <c r="J33" i="8"/>
  <c r="I33" i="8"/>
  <c r="H33" i="8"/>
  <c r="G33" i="8"/>
  <c r="F33" i="8"/>
  <c r="D33" i="8"/>
  <c r="O26" i="8"/>
  <c r="N26" i="8"/>
  <c r="M26" i="8"/>
  <c r="L26" i="8"/>
  <c r="K26" i="8"/>
  <c r="J26" i="8"/>
  <c r="I26" i="8"/>
  <c r="H26" i="8"/>
  <c r="G26" i="8"/>
  <c r="F26" i="8"/>
  <c r="E26" i="8"/>
  <c r="O18" i="8"/>
  <c r="N18" i="8"/>
  <c r="M18" i="8"/>
  <c r="L18" i="8"/>
  <c r="K18" i="8"/>
  <c r="J18" i="8"/>
  <c r="I18" i="8"/>
  <c r="H18" i="8"/>
  <c r="G18" i="8"/>
  <c r="F18" i="8"/>
  <c r="E18" i="8"/>
  <c r="D18" i="8"/>
  <c r="O10" i="8"/>
  <c r="N10" i="8"/>
  <c r="M10" i="8"/>
  <c r="L10" i="8"/>
  <c r="K10" i="8"/>
  <c r="J10" i="8"/>
  <c r="I10" i="8"/>
  <c r="H10" i="8"/>
  <c r="G10" i="8"/>
  <c r="F10" i="8"/>
  <c r="E10" i="8"/>
  <c r="D10" i="8"/>
  <c r="D78" i="7"/>
  <c r="E78" i="7"/>
  <c r="F78" i="7"/>
  <c r="G78" i="7"/>
  <c r="H78" i="7"/>
  <c r="I78" i="7"/>
  <c r="J78" i="7"/>
  <c r="K78" i="7"/>
  <c r="L78" i="7"/>
  <c r="M78" i="7"/>
  <c r="N78" i="7"/>
  <c r="O78" i="7"/>
  <c r="D77" i="7"/>
  <c r="E77" i="7"/>
  <c r="F77" i="7"/>
  <c r="G77" i="7"/>
  <c r="H77" i="7"/>
  <c r="I77" i="7"/>
  <c r="J77" i="7"/>
  <c r="K77" i="7"/>
  <c r="L77" i="7"/>
  <c r="M77" i="7"/>
  <c r="N77" i="7"/>
  <c r="O77" i="7"/>
  <c r="D76" i="7"/>
  <c r="E76" i="7"/>
  <c r="F76" i="7"/>
  <c r="G76" i="7"/>
  <c r="H76" i="7"/>
  <c r="I76" i="7"/>
  <c r="J76" i="7"/>
  <c r="K76" i="7"/>
  <c r="L76" i="7"/>
  <c r="M76" i="7"/>
  <c r="N76" i="7"/>
  <c r="O76" i="7"/>
  <c r="D75" i="7"/>
  <c r="E75" i="7"/>
  <c r="F75" i="7"/>
  <c r="G75" i="7"/>
  <c r="H75" i="7"/>
  <c r="I75" i="7"/>
  <c r="J75" i="7"/>
  <c r="K75" i="7"/>
  <c r="L75" i="7"/>
  <c r="M75" i="7"/>
  <c r="N75" i="7"/>
  <c r="O75" i="7"/>
  <c r="D74" i="7"/>
  <c r="E74" i="7"/>
  <c r="F74" i="7"/>
  <c r="G74" i="7"/>
  <c r="H74" i="7"/>
  <c r="I74" i="7"/>
  <c r="J74" i="7"/>
  <c r="K74" i="7"/>
  <c r="L74" i="7"/>
  <c r="M74" i="7"/>
  <c r="N74" i="7"/>
  <c r="O74" i="7"/>
  <c r="D73" i="7"/>
  <c r="D79" i="7"/>
  <c r="E73" i="7"/>
  <c r="E79" i="7"/>
  <c r="F73" i="7"/>
  <c r="F79" i="7"/>
  <c r="G73" i="7"/>
  <c r="G79" i="7"/>
  <c r="H73" i="7"/>
  <c r="H79" i="7"/>
  <c r="I73" i="7"/>
  <c r="I79" i="7"/>
  <c r="J73" i="7"/>
  <c r="J79" i="7"/>
  <c r="K73" i="7"/>
  <c r="K79" i="7"/>
  <c r="L73" i="7"/>
  <c r="L79" i="7"/>
  <c r="M73" i="7"/>
  <c r="M79" i="7"/>
  <c r="N73" i="7"/>
  <c r="N79" i="7"/>
  <c r="O73" i="7"/>
  <c r="O79" i="7"/>
  <c r="E10" i="7"/>
  <c r="D26" i="7"/>
  <c r="O71" i="7"/>
  <c r="N71" i="7"/>
  <c r="M71" i="7"/>
  <c r="L71" i="7"/>
  <c r="K71" i="7"/>
  <c r="J71" i="7"/>
  <c r="I71" i="7"/>
  <c r="H71" i="7"/>
  <c r="G71" i="7"/>
  <c r="F71" i="7"/>
  <c r="E71" i="7"/>
  <c r="D71" i="7"/>
  <c r="O64" i="7"/>
  <c r="N64" i="7"/>
  <c r="M64" i="7"/>
  <c r="L64" i="7"/>
  <c r="K64" i="7"/>
  <c r="J64" i="7"/>
  <c r="I64" i="7"/>
  <c r="H64" i="7"/>
  <c r="G64" i="7"/>
  <c r="F64" i="7"/>
  <c r="D64" i="7"/>
  <c r="O58" i="7"/>
  <c r="N58" i="7"/>
  <c r="M58" i="7"/>
  <c r="L58" i="7"/>
  <c r="K58" i="7"/>
  <c r="J58" i="7"/>
  <c r="I58" i="7"/>
  <c r="H58" i="7"/>
  <c r="G58" i="7"/>
  <c r="F58" i="7"/>
  <c r="E58" i="7"/>
  <c r="D58" i="7"/>
  <c r="O52" i="7"/>
  <c r="N52" i="7"/>
  <c r="M52" i="7"/>
  <c r="L52" i="7"/>
  <c r="K52" i="7"/>
  <c r="J52" i="7"/>
  <c r="I52" i="7"/>
  <c r="H52" i="7"/>
  <c r="G52" i="7"/>
  <c r="F52" i="7"/>
  <c r="E52" i="7"/>
  <c r="D52" i="7"/>
  <c r="O46" i="7"/>
  <c r="N46" i="7"/>
  <c r="M46" i="7"/>
  <c r="L46" i="7"/>
  <c r="K46" i="7"/>
  <c r="J46" i="7"/>
  <c r="I46" i="7"/>
  <c r="H46" i="7"/>
  <c r="G46" i="7"/>
  <c r="F46" i="7"/>
  <c r="E46" i="7"/>
  <c r="D46" i="7"/>
  <c r="O39" i="7"/>
  <c r="N39" i="7"/>
  <c r="M39" i="7"/>
  <c r="L39" i="7"/>
  <c r="K39" i="7"/>
  <c r="J39" i="7"/>
  <c r="I39" i="7"/>
  <c r="H39" i="7"/>
  <c r="G39" i="7"/>
  <c r="E39" i="7"/>
  <c r="F39" i="7"/>
  <c r="D39" i="7"/>
  <c r="O33" i="7"/>
  <c r="N33" i="7"/>
  <c r="M33" i="7"/>
  <c r="L33" i="7"/>
  <c r="K33" i="7"/>
  <c r="J33" i="7"/>
  <c r="I33" i="7"/>
  <c r="H33" i="7"/>
  <c r="G33" i="7"/>
  <c r="E33" i="7"/>
  <c r="F33" i="7"/>
  <c r="D33" i="7"/>
  <c r="O26" i="7"/>
  <c r="N26" i="7"/>
  <c r="M26" i="7"/>
  <c r="L26" i="7"/>
  <c r="K26" i="7"/>
  <c r="J26" i="7"/>
  <c r="I26" i="7"/>
  <c r="H26" i="7"/>
  <c r="G26" i="7"/>
  <c r="F26" i="7"/>
  <c r="E26" i="7"/>
  <c r="O18" i="7"/>
  <c r="N18" i="7"/>
  <c r="M18" i="7"/>
  <c r="L18" i="7"/>
  <c r="K18" i="7"/>
  <c r="J18" i="7"/>
  <c r="I18" i="7"/>
  <c r="H18" i="7"/>
  <c r="G18" i="7"/>
  <c r="F18" i="7"/>
  <c r="E18" i="7"/>
  <c r="D18" i="7"/>
  <c r="O10" i="7"/>
  <c r="N10" i="7"/>
  <c r="M10" i="7"/>
  <c r="L10" i="7"/>
  <c r="K10" i="7"/>
  <c r="J10" i="7"/>
  <c r="I10" i="7"/>
  <c r="H10" i="7"/>
  <c r="G10" i="7"/>
  <c r="F10" i="7"/>
  <c r="D10" i="7"/>
  <c r="O92" i="6"/>
  <c r="I92" i="6"/>
  <c r="D96" i="6"/>
  <c r="O95" i="6"/>
  <c r="O93" i="6"/>
  <c r="M95" i="6"/>
  <c r="J95" i="6"/>
  <c r="G96" i="6"/>
  <c r="G92" i="6"/>
  <c r="F95" i="6"/>
  <c r="E92" i="6"/>
  <c r="D91" i="6"/>
  <c r="D97" i="6"/>
  <c r="G93" i="6"/>
  <c r="F93" i="6"/>
  <c r="E93" i="6"/>
  <c r="D95" i="6"/>
  <c r="D93" i="6"/>
  <c r="D92" i="6"/>
  <c r="D58" i="6"/>
  <c r="D50" i="6"/>
  <c r="J96" i="6"/>
  <c r="M91" i="6"/>
  <c r="M97" i="6"/>
  <c r="O96" i="6"/>
  <c r="N96" i="6"/>
  <c r="M96" i="6"/>
  <c r="L96" i="6"/>
  <c r="K96" i="6"/>
  <c r="I96" i="6"/>
  <c r="H96" i="6"/>
  <c r="F96" i="6"/>
  <c r="E96" i="6"/>
  <c r="N95" i="6"/>
  <c r="L95" i="6"/>
  <c r="K95" i="6"/>
  <c r="I95" i="6"/>
  <c r="H95" i="6"/>
  <c r="G95" i="6"/>
  <c r="G97" i="6"/>
  <c r="E95" i="6"/>
  <c r="O94" i="6"/>
  <c r="N94" i="6"/>
  <c r="M94" i="6"/>
  <c r="L94" i="6"/>
  <c r="K94" i="6"/>
  <c r="J94" i="6"/>
  <c r="I94" i="6"/>
  <c r="H94" i="6"/>
  <c r="G94" i="6"/>
  <c r="F94" i="6"/>
  <c r="E94" i="6"/>
  <c r="D94" i="6"/>
  <c r="N93" i="6"/>
  <c r="M93" i="6"/>
  <c r="L93" i="6"/>
  <c r="K93" i="6"/>
  <c r="J93" i="6"/>
  <c r="I93" i="6"/>
  <c r="H93" i="6"/>
  <c r="N92" i="6"/>
  <c r="M92" i="6"/>
  <c r="L92" i="6"/>
  <c r="K92" i="6"/>
  <c r="J92" i="6"/>
  <c r="H92" i="6"/>
  <c r="F92" i="6"/>
  <c r="O91" i="6"/>
  <c r="O97" i="6"/>
  <c r="N91" i="6"/>
  <c r="N97" i="6"/>
  <c r="L91" i="6"/>
  <c r="L97" i="6"/>
  <c r="K91" i="6"/>
  <c r="K97" i="6"/>
  <c r="J91" i="6"/>
  <c r="J97" i="6"/>
  <c r="I91" i="6"/>
  <c r="H91" i="6"/>
  <c r="H97" i="6"/>
  <c r="G91" i="6"/>
  <c r="F91" i="6"/>
  <c r="F97" i="6"/>
  <c r="E91" i="6"/>
  <c r="E97" i="6"/>
  <c r="O89" i="6"/>
  <c r="N89" i="6"/>
  <c r="M89" i="6"/>
  <c r="L89" i="6"/>
  <c r="K89" i="6"/>
  <c r="J89" i="6"/>
  <c r="I89" i="6"/>
  <c r="H89" i="6"/>
  <c r="G89" i="6"/>
  <c r="F89" i="6"/>
  <c r="E89" i="6"/>
  <c r="D89" i="6"/>
  <c r="O82" i="6"/>
  <c r="N82" i="6"/>
  <c r="M82" i="6"/>
  <c r="L82" i="6"/>
  <c r="K82" i="6"/>
  <c r="J82" i="6"/>
  <c r="I82" i="6"/>
  <c r="H82" i="6"/>
  <c r="G82" i="6"/>
  <c r="F82" i="6"/>
  <c r="E82" i="6"/>
  <c r="D82" i="6"/>
  <c r="O76" i="6"/>
  <c r="N76" i="6"/>
  <c r="M76" i="6"/>
  <c r="L76" i="6"/>
  <c r="K76" i="6"/>
  <c r="J76" i="6"/>
  <c r="I76" i="6"/>
  <c r="H76" i="6"/>
  <c r="G76" i="6"/>
  <c r="E76" i="6"/>
  <c r="F76" i="6"/>
  <c r="D76" i="6"/>
  <c r="O70" i="6"/>
  <c r="N70" i="6"/>
  <c r="M70" i="6"/>
  <c r="L70" i="6"/>
  <c r="K70" i="6"/>
  <c r="J70" i="6"/>
  <c r="I70" i="6"/>
  <c r="H70" i="6"/>
  <c r="G70" i="6"/>
  <c r="F70" i="6"/>
  <c r="E70" i="6"/>
  <c r="D70" i="6"/>
  <c r="O64" i="6"/>
  <c r="N64" i="6"/>
  <c r="M64" i="6"/>
  <c r="L64" i="6"/>
  <c r="K64" i="6"/>
  <c r="J64" i="6"/>
  <c r="I64" i="6"/>
  <c r="H64" i="6"/>
  <c r="G64" i="6"/>
  <c r="E64" i="6"/>
  <c r="F64" i="6"/>
  <c r="D64" i="6"/>
  <c r="O58" i="6"/>
  <c r="N58" i="6"/>
  <c r="M58" i="6"/>
  <c r="L58" i="6"/>
  <c r="K58" i="6"/>
  <c r="J58" i="6"/>
  <c r="I58" i="6"/>
  <c r="H58" i="6"/>
  <c r="G58" i="6"/>
  <c r="F58" i="6"/>
  <c r="E58" i="6"/>
  <c r="O50" i="6"/>
  <c r="N50" i="6"/>
  <c r="M50" i="6"/>
  <c r="L50" i="6"/>
  <c r="K50" i="6"/>
  <c r="J50" i="6"/>
  <c r="I50" i="6"/>
  <c r="H50" i="6"/>
  <c r="G50" i="6"/>
  <c r="F50" i="6"/>
  <c r="E50" i="6"/>
  <c r="O43" i="6"/>
  <c r="N43" i="6"/>
  <c r="M43" i="6"/>
  <c r="L43" i="6"/>
  <c r="K43" i="6"/>
  <c r="J43" i="6"/>
  <c r="I43" i="6"/>
  <c r="H43" i="6"/>
  <c r="G43" i="6"/>
  <c r="F43" i="6"/>
  <c r="E43" i="6"/>
  <c r="D43" i="6"/>
  <c r="O37" i="6"/>
  <c r="N37" i="6"/>
  <c r="M37" i="6"/>
  <c r="L37" i="6"/>
  <c r="K37" i="6"/>
  <c r="J37" i="6"/>
  <c r="I37" i="6"/>
  <c r="H37" i="6"/>
  <c r="G37" i="6"/>
  <c r="F37" i="6"/>
  <c r="E37" i="6"/>
  <c r="D37" i="6"/>
  <c r="O31" i="6"/>
  <c r="N31" i="6"/>
  <c r="M31" i="6"/>
  <c r="L31" i="6"/>
  <c r="K31" i="6"/>
  <c r="J31" i="6"/>
  <c r="I31" i="6"/>
  <c r="H31" i="6"/>
  <c r="G31" i="6"/>
  <c r="F31" i="6"/>
  <c r="E31" i="6"/>
  <c r="D31" i="6"/>
  <c r="O25" i="6"/>
  <c r="N25" i="6"/>
  <c r="M25" i="6"/>
  <c r="L25" i="6"/>
  <c r="K25" i="6"/>
  <c r="J25" i="6"/>
  <c r="I25" i="6"/>
  <c r="H25" i="6"/>
  <c r="G25" i="6"/>
  <c r="F25" i="6"/>
  <c r="E25" i="6"/>
  <c r="D25" i="6"/>
  <c r="O18" i="6"/>
  <c r="N18" i="6"/>
  <c r="M18" i="6"/>
  <c r="L18" i="6"/>
  <c r="K18" i="6"/>
  <c r="J18" i="6"/>
  <c r="I18" i="6"/>
  <c r="H18" i="6"/>
  <c r="G18" i="6"/>
  <c r="F18" i="6"/>
  <c r="E18" i="6"/>
  <c r="D18" i="6"/>
  <c r="O10" i="6"/>
  <c r="N10" i="6"/>
  <c r="M10" i="6"/>
  <c r="L10" i="6"/>
  <c r="K10" i="6"/>
  <c r="J10" i="6"/>
  <c r="I10" i="6"/>
  <c r="H10" i="6"/>
  <c r="G10" i="6"/>
  <c r="F10" i="6"/>
  <c r="E10" i="6"/>
  <c r="D10" i="6"/>
  <c r="N93" i="5"/>
  <c r="M93" i="5"/>
  <c r="L93" i="5"/>
  <c r="K93" i="5"/>
  <c r="J93" i="5"/>
  <c r="I93" i="5"/>
  <c r="H93" i="5"/>
  <c r="G93" i="5"/>
  <c r="F93" i="5"/>
  <c r="E93" i="5"/>
  <c r="D93" i="5"/>
  <c r="N92" i="5"/>
  <c r="M92" i="5"/>
  <c r="L92" i="5"/>
  <c r="K92" i="5"/>
  <c r="J92" i="5"/>
  <c r="I92" i="5"/>
  <c r="H92" i="5"/>
  <c r="G92" i="5"/>
  <c r="F92" i="5"/>
  <c r="E92" i="5"/>
  <c r="D92" i="5"/>
  <c r="N91" i="5"/>
  <c r="M91" i="5"/>
  <c r="L91" i="5"/>
  <c r="K91" i="5"/>
  <c r="J91" i="5"/>
  <c r="I91" i="5"/>
  <c r="H91" i="5"/>
  <c r="G91" i="5"/>
  <c r="F91" i="5"/>
  <c r="F94" i="5"/>
  <c r="E91" i="5"/>
  <c r="D91" i="5"/>
  <c r="N90" i="5"/>
  <c r="M90" i="5"/>
  <c r="L90" i="5"/>
  <c r="K90" i="5"/>
  <c r="J90" i="5"/>
  <c r="I90" i="5"/>
  <c r="H90" i="5"/>
  <c r="G90" i="5"/>
  <c r="F90" i="5"/>
  <c r="E90" i="5"/>
  <c r="D90" i="5"/>
  <c r="N89" i="5"/>
  <c r="M89" i="5"/>
  <c r="L89" i="5"/>
  <c r="K89" i="5"/>
  <c r="J89" i="5"/>
  <c r="J94" i="5"/>
  <c r="I89" i="5"/>
  <c r="H89" i="5"/>
  <c r="G89" i="5"/>
  <c r="F89" i="5"/>
  <c r="E89" i="5"/>
  <c r="D89" i="5"/>
  <c r="N88" i="5"/>
  <c r="N94" i="5"/>
  <c r="M88" i="5"/>
  <c r="M94" i="5"/>
  <c r="L88" i="5"/>
  <c r="L94" i="5"/>
  <c r="K88" i="5"/>
  <c r="K94" i="5"/>
  <c r="J88" i="5"/>
  <c r="I88" i="5"/>
  <c r="I94" i="5"/>
  <c r="H88" i="5"/>
  <c r="H94" i="5"/>
  <c r="G88" i="5"/>
  <c r="G94" i="5"/>
  <c r="F88" i="5"/>
  <c r="E88" i="5"/>
  <c r="E94" i="5"/>
  <c r="D88" i="5"/>
  <c r="D94" i="5"/>
  <c r="N86" i="5"/>
  <c r="M86" i="5"/>
  <c r="L86" i="5"/>
  <c r="K86" i="5"/>
  <c r="J86" i="5"/>
  <c r="I86" i="5"/>
  <c r="H86" i="5"/>
  <c r="G86" i="5"/>
  <c r="F86" i="5"/>
  <c r="E86" i="5"/>
  <c r="D86" i="5"/>
  <c r="N80" i="5"/>
  <c r="M80" i="5"/>
  <c r="L80" i="5"/>
  <c r="K80" i="5"/>
  <c r="J80" i="5"/>
  <c r="I80" i="5"/>
  <c r="H80" i="5"/>
  <c r="G80" i="5"/>
  <c r="F80" i="5"/>
  <c r="E80" i="5"/>
  <c r="D80" i="5"/>
  <c r="N74" i="5"/>
  <c r="M74" i="5"/>
  <c r="L74" i="5"/>
  <c r="K74" i="5"/>
  <c r="J74" i="5"/>
  <c r="I74" i="5"/>
  <c r="H74" i="5"/>
  <c r="G74" i="5"/>
  <c r="F74" i="5"/>
  <c r="E74" i="5"/>
  <c r="D74" i="5"/>
  <c r="N68" i="5"/>
  <c r="M68" i="5"/>
  <c r="L68" i="5"/>
  <c r="K68" i="5"/>
  <c r="J68" i="5"/>
  <c r="I68" i="5"/>
  <c r="H68" i="5"/>
  <c r="G68" i="5"/>
  <c r="F68" i="5"/>
  <c r="E68" i="5"/>
  <c r="D68" i="5"/>
  <c r="N62" i="5"/>
  <c r="M62" i="5"/>
  <c r="L62" i="5"/>
  <c r="K62" i="5"/>
  <c r="J62" i="5"/>
  <c r="I62" i="5"/>
  <c r="H62" i="5"/>
  <c r="G62" i="5"/>
  <c r="F62" i="5"/>
  <c r="E62" i="5"/>
  <c r="D62" i="5"/>
  <c r="N56" i="5"/>
  <c r="M56" i="5"/>
  <c r="L56" i="5"/>
  <c r="K56" i="5"/>
  <c r="J56" i="5"/>
  <c r="I56" i="5"/>
  <c r="H56" i="5"/>
  <c r="G56" i="5"/>
  <c r="F56" i="5"/>
  <c r="E56" i="5"/>
  <c r="D56" i="5"/>
  <c r="N49" i="5"/>
  <c r="M49" i="5"/>
  <c r="L49" i="5"/>
  <c r="K49" i="5"/>
  <c r="J49" i="5"/>
  <c r="I49" i="5"/>
  <c r="H49" i="5"/>
  <c r="G49" i="5"/>
  <c r="F49" i="5"/>
  <c r="E49" i="5"/>
  <c r="D49" i="5"/>
  <c r="N42" i="5"/>
  <c r="M42" i="5"/>
  <c r="L42" i="5"/>
  <c r="K42" i="5"/>
  <c r="J42" i="5"/>
  <c r="I42" i="5"/>
  <c r="H42" i="5"/>
  <c r="G42" i="5"/>
  <c r="F42" i="5"/>
  <c r="E42" i="5"/>
  <c r="D42" i="5"/>
  <c r="N36" i="5"/>
  <c r="M36" i="5"/>
  <c r="L36" i="5"/>
  <c r="K36" i="5"/>
  <c r="J36" i="5"/>
  <c r="I36" i="5"/>
  <c r="H36" i="5"/>
  <c r="G36" i="5"/>
  <c r="F36" i="5"/>
  <c r="E36" i="5"/>
  <c r="D36" i="5"/>
  <c r="N30" i="5"/>
  <c r="M30" i="5"/>
  <c r="L30" i="5"/>
  <c r="K30" i="5"/>
  <c r="J30" i="5"/>
  <c r="I30" i="5"/>
  <c r="H30" i="5"/>
  <c r="G30" i="5"/>
  <c r="F30" i="5"/>
  <c r="E30" i="5"/>
  <c r="D30" i="5"/>
  <c r="N24" i="5"/>
  <c r="M24" i="5"/>
  <c r="L24" i="5"/>
  <c r="K24" i="5"/>
  <c r="J24" i="5"/>
  <c r="I24" i="5"/>
  <c r="H24" i="5"/>
  <c r="G24" i="5"/>
  <c r="F24" i="5"/>
  <c r="E24" i="5"/>
  <c r="D24" i="5"/>
  <c r="N18" i="5"/>
  <c r="M18" i="5"/>
  <c r="L18" i="5"/>
  <c r="K18" i="5"/>
  <c r="J18" i="5"/>
  <c r="I18" i="5"/>
  <c r="H18" i="5"/>
  <c r="G18" i="5"/>
  <c r="F18" i="5"/>
  <c r="E18" i="5"/>
  <c r="D18" i="5"/>
  <c r="N12" i="5"/>
  <c r="M12" i="5"/>
  <c r="L12" i="5"/>
  <c r="K12" i="5"/>
  <c r="J12" i="5"/>
  <c r="I12" i="5"/>
  <c r="H12" i="5"/>
  <c r="G12" i="5"/>
  <c r="F12" i="5"/>
  <c r="E12" i="5"/>
  <c r="D12" i="5"/>
  <c r="O86" i="4"/>
  <c r="N86" i="4"/>
  <c r="M86" i="4"/>
  <c r="L86" i="4"/>
  <c r="K86" i="4"/>
  <c r="J86" i="4"/>
  <c r="I86" i="4"/>
  <c r="H86" i="4"/>
  <c r="G86" i="4"/>
  <c r="F86" i="4"/>
  <c r="E86" i="4"/>
  <c r="D86" i="4"/>
  <c r="O85" i="4"/>
  <c r="N85" i="4"/>
  <c r="M85" i="4"/>
  <c r="L85" i="4"/>
  <c r="K85" i="4"/>
  <c r="J85" i="4"/>
  <c r="I85" i="4"/>
  <c r="H85" i="4"/>
  <c r="G85" i="4"/>
  <c r="F85" i="4"/>
  <c r="E85" i="4"/>
  <c r="D85" i="4"/>
  <c r="O84" i="4"/>
  <c r="N84" i="4"/>
  <c r="M84" i="4"/>
  <c r="L84" i="4"/>
  <c r="K84" i="4"/>
  <c r="J84" i="4"/>
  <c r="I84" i="4"/>
  <c r="H84" i="4"/>
  <c r="G84" i="4"/>
  <c r="F84" i="4"/>
  <c r="E84" i="4"/>
  <c r="D84" i="4"/>
  <c r="O83" i="4"/>
  <c r="O87" i="4"/>
  <c r="N83" i="4"/>
  <c r="M83" i="4"/>
  <c r="L83" i="4"/>
  <c r="K83" i="4"/>
  <c r="K87" i="4"/>
  <c r="J83" i="4"/>
  <c r="I83" i="4"/>
  <c r="H83" i="4"/>
  <c r="G83" i="4"/>
  <c r="F83" i="4"/>
  <c r="E83" i="4"/>
  <c r="D83" i="4"/>
  <c r="O82" i="4"/>
  <c r="N82" i="4"/>
  <c r="M82" i="4"/>
  <c r="L82" i="4"/>
  <c r="K82" i="4"/>
  <c r="J82" i="4"/>
  <c r="I82" i="4"/>
  <c r="H82" i="4"/>
  <c r="G82" i="4"/>
  <c r="F82" i="4"/>
  <c r="F87" i="4"/>
  <c r="E82" i="4"/>
  <c r="D82" i="4"/>
  <c r="O81" i="4"/>
  <c r="N81" i="4"/>
  <c r="N87" i="4"/>
  <c r="M81" i="4"/>
  <c r="M87" i="4"/>
  <c r="L81" i="4"/>
  <c r="L87" i="4"/>
  <c r="K81" i="4"/>
  <c r="J81" i="4"/>
  <c r="J87" i="4"/>
  <c r="I81" i="4"/>
  <c r="I87" i="4"/>
  <c r="H81" i="4"/>
  <c r="H87" i="4"/>
  <c r="G81" i="4"/>
  <c r="G87" i="4"/>
  <c r="F81" i="4"/>
  <c r="E81" i="4"/>
  <c r="E87" i="4"/>
  <c r="D81" i="4"/>
  <c r="D87" i="4"/>
  <c r="O79" i="4"/>
  <c r="N79" i="4"/>
  <c r="M79" i="4"/>
  <c r="L79" i="4"/>
  <c r="K79" i="4"/>
  <c r="J79" i="4"/>
  <c r="I79" i="4"/>
  <c r="H79" i="4"/>
  <c r="G79" i="4"/>
  <c r="F79" i="4"/>
  <c r="E79" i="4"/>
  <c r="D79" i="4"/>
  <c r="O73" i="4"/>
  <c r="N73" i="4"/>
  <c r="M73" i="4"/>
  <c r="L73" i="4"/>
  <c r="K73" i="4"/>
  <c r="J73" i="4"/>
  <c r="I73" i="4"/>
  <c r="H73" i="4"/>
  <c r="G73" i="4"/>
  <c r="F73" i="4"/>
  <c r="E73" i="4"/>
  <c r="D73" i="4"/>
  <c r="N67" i="4"/>
  <c r="M67" i="4"/>
  <c r="L67" i="4"/>
  <c r="K67" i="4"/>
  <c r="J67" i="4"/>
  <c r="I67" i="4"/>
  <c r="H67" i="4"/>
  <c r="G67" i="4"/>
  <c r="F67" i="4"/>
  <c r="E67" i="4"/>
  <c r="D67" i="4"/>
  <c r="O61" i="4"/>
  <c r="N61" i="4"/>
  <c r="M61" i="4"/>
  <c r="L61" i="4"/>
  <c r="K61" i="4"/>
  <c r="J61" i="4"/>
  <c r="I61" i="4"/>
  <c r="H61" i="4"/>
  <c r="G61" i="4"/>
  <c r="F61" i="4"/>
  <c r="E61" i="4"/>
  <c r="D61" i="4"/>
  <c r="O55" i="4"/>
  <c r="N55" i="4"/>
  <c r="M55" i="4"/>
  <c r="L55" i="4"/>
  <c r="K55" i="4"/>
  <c r="J55" i="4"/>
  <c r="I55" i="4"/>
  <c r="H55" i="4"/>
  <c r="G55" i="4"/>
  <c r="F55" i="4"/>
  <c r="E55" i="4"/>
  <c r="D55" i="4"/>
  <c r="O48" i="4"/>
  <c r="N48" i="4"/>
  <c r="M48" i="4"/>
  <c r="L48" i="4"/>
  <c r="K48" i="4"/>
  <c r="J48" i="4"/>
  <c r="I48" i="4"/>
  <c r="H48" i="4"/>
  <c r="G48" i="4"/>
  <c r="F48" i="4"/>
  <c r="E48" i="4"/>
  <c r="D48" i="4"/>
  <c r="O41" i="4"/>
  <c r="N41" i="4"/>
  <c r="M41" i="4"/>
  <c r="L41" i="4"/>
  <c r="K41" i="4"/>
  <c r="J41" i="4"/>
  <c r="I41" i="4"/>
  <c r="H41" i="4"/>
  <c r="G41" i="4"/>
  <c r="F41" i="4"/>
  <c r="E41" i="4"/>
  <c r="D41" i="4"/>
  <c r="O35" i="4"/>
  <c r="N35" i="4"/>
  <c r="M35" i="4"/>
  <c r="L35" i="4"/>
  <c r="K35" i="4"/>
  <c r="J35" i="4"/>
  <c r="I35" i="4"/>
  <c r="H35" i="4"/>
  <c r="G35" i="4"/>
  <c r="F35" i="4"/>
  <c r="E35" i="4"/>
  <c r="D35" i="4"/>
  <c r="O29" i="4"/>
  <c r="N29" i="4"/>
  <c r="M29" i="4"/>
  <c r="L29" i="4"/>
  <c r="K29" i="4"/>
  <c r="J29" i="4"/>
  <c r="I29" i="4"/>
  <c r="H29" i="4"/>
  <c r="G29" i="4"/>
  <c r="F29" i="4"/>
  <c r="E29" i="4"/>
  <c r="D29" i="4"/>
  <c r="O23" i="4"/>
  <c r="N23" i="4"/>
  <c r="M23" i="4"/>
  <c r="L23" i="4"/>
  <c r="K23" i="4"/>
  <c r="J23" i="4"/>
  <c r="I23" i="4"/>
  <c r="H23" i="4"/>
  <c r="G23" i="4"/>
  <c r="F23" i="4"/>
  <c r="E23" i="4"/>
  <c r="D23" i="4"/>
  <c r="O17" i="4"/>
  <c r="N17" i="4"/>
  <c r="M17" i="4"/>
  <c r="L17" i="4"/>
  <c r="K17" i="4"/>
  <c r="J17" i="4"/>
  <c r="I17" i="4"/>
  <c r="H17" i="4"/>
  <c r="G17" i="4"/>
  <c r="F17" i="4"/>
  <c r="E17" i="4"/>
  <c r="D17" i="4"/>
  <c r="N11" i="4"/>
  <c r="M11" i="4"/>
  <c r="L11" i="4"/>
  <c r="K11" i="4"/>
  <c r="J11" i="4"/>
  <c r="I11" i="4"/>
  <c r="H11" i="4"/>
  <c r="G11" i="4"/>
  <c r="F11" i="4"/>
  <c r="E11" i="4"/>
  <c r="D11" i="4"/>
  <c r="N78" i="3"/>
  <c r="M78" i="3"/>
  <c r="L78" i="3"/>
  <c r="K78" i="3"/>
  <c r="J78" i="3"/>
  <c r="I78" i="3"/>
  <c r="H78" i="3"/>
  <c r="G78" i="3"/>
  <c r="F78" i="3"/>
  <c r="E78" i="3"/>
  <c r="D78" i="3"/>
  <c r="N77" i="3"/>
  <c r="M77" i="3"/>
  <c r="L77" i="3"/>
  <c r="K77" i="3"/>
  <c r="J77" i="3"/>
  <c r="I77" i="3"/>
  <c r="H77" i="3"/>
  <c r="G77" i="3"/>
  <c r="F77" i="3"/>
  <c r="M76" i="3"/>
  <c r="K76" i="3"/>
  <c r="J76" i="3"/>
  <c r="I76" i="3"/>
  <c r="I79" i="3"/>
  <c r="H76" i="3"/>
  <c r="N75" i="3"/>
  <c r="M75" i="3"/>
  <c r="L75" i="3"/>
  <c r="K75" i="3"/>
  <c r="J75" i="3"/>
  <c r="I75" i="3"/>
  <c r="H75" i="3"/>
  <c r="G75" i="3"/>
  <c r="F75" i="3"/>
  <c r="E75" i="3"/>
  <c r="D75" i="3"/>
  <c r="N74" i="3"/>
  <c r="M74" i="3"/>
  <c r="L74" i="3"/>
  <c r="K74" i="3"/>
  <c r="J74" i="3"/>
  <c r="I74" i="3"/>
  <c r="H74" i="3"/>
  <c r="G74" i="3"/>
  <c r="F74" i="3"/>
  <c r="E74" i="3"/>
  <c r="D74" i="3"/>
  <c r="M73" i="3"/>
  <c r="M79" i="3"/>
  <c r="L73" i="3"/>
  <c r="K73" i="3"/>
  <c r="K79" i="3"/>
  <c r="J73" i="3"/>
  <c r="J79" i="3"/>
  <c r="I73" i="3"/>
  <c r="H73" i="3"/>
  <c r="H79" i="3"/>
  <c r="N71" i="3"/>
  <c r="M71" i="3"/>
  <c r="L71" i="3"/>
  <c r="K71" i="3"/>
  <c r="J71" i="3"/>
  <c r="I71" i="3"/>
  <c r="H71" i="3"/>
  <c r="G71" i="3"/>
  <c r="F71" i="3"/>
  <c r="E71" i="3"/>
  <c r="D71" i="3"/>
  <c r="N65" i="3"/>
  <c r="M65" i="3"/>
  <c r="L65" i="3"/>
  <c r="K65" i="3"/>
  <c r="J65" i="3"/>
  <c r="I65" i="3"/>
  <c r="H65" i="3"/>
  <c r="G65" i="3"/>
  <c r="F65" i="3"/>
  <c r="E65" i="3"/>
  <c r="D63" i="3"/>
  <c r="D65" i="3"/>
  <c r="N59" i="3"/>
  <c r="M59" i="3"/>
  <c r="L59" i="3"/>
  <c r="K59" i="3"/>
  <c r="J59" i="3"/>
  <c r="I59" i="3"/>
  <c r="H59" i="3"/>
  <c r="G59" i="3"/>
  <c r="F59" i="3"/>
  <c r="D59" i="3"/>
  <c r="N53" i="3"/>
  <c r="M53" i="3"/>
  <c r="L53" i="3"/>
  <c r="K53" i="3"/>
  <c r="J53" i="3"/>
  <c r="I53" i="3"/>
  <c r="H53" i="3"/>
  <c r="G53" i="3"/>
  <c r="F53" i="3"/>
  <c r="E53" i="3"/>
  <c r="D53" i="3"/>
  <c r="M46" i="3"/>
  <c r="K46" i="3"/>
  <c r="J46" i="3"/>
  <c r="I46" i="3"/>
  <c r="H46" i="3"/>
  <c r="E44" i="3"/>
  <c r="E77" i="3"/>
  <c r="D44" i="3"/>
  <c r="D77" i="3"/>
  <c r="D79" i="3"/>
  <c r="N43" i="3"/>
  <c r="N76" i="3"/>
  <c r="L43" i="3"/>
  <c r="L46" i="3"/>
  <c r="L76" i="3"/>
  <c r="G43" i="3"/>
  <c r="G76" i="3"/>
  <c r="G79" i="3"/>
  <c r="F43" i="3"/>
  <c r="F76" i="3"/>
  <c r="E43" i="3"/>
  <c r="E76" i="3"/>
  <c r="D43" i="3"/>
  <c r="D76" i="3"/>
  <c r="N42" i="3"/>
  <c r="N73" i="3"/>
  <c r="N79" i="3"/>
  <c r="G42" i="3"/>
  <c r="G46" i="3"/>
  <c r="G73" i="3"/>
  <c r="F42" i="3"/>
  <c r="F46" i="3"/>
  <c r="E42" i="3"/>
  <c r="E46" i="3"/>
  <c r="D42" i="3"/>
  <c r="D46" i="3"/>
  <c r="N40" i="3"/>
  <c r="M40" i="3"/>
  <c r="L40" i="3"/>
  <c r="K40" i="3"/>
  <c r="J40" i="3"/>
  <c r="I40" i="3"/>
  <c r="H40" i="3"/>
  <c r="G40" i="3"/>
  <c r="F40" i="3"/>
  <c r="E40" i="3"/>
  <c r="D40" i="3"/>
  <c r="N34" i="3"/>
  <c r="M34" i="3"/>
  <c r="L34" i="3"/>
  <c r="K34" i="3"/>
  <c r="J34" i="3"/>
  <c r="I34" i="3"/>
  <c r="H34" i="3"/>
  <c r="G34" i="3"/>
  <c r="E34" i="3"/>
  <c r="F34" i="3"/>
  <c r="D34" i="3"/>
  <c r="N28" i="3"/>
  <c r="M28" i="3"/>
  <c r="L28" i="3"/>
  <c r="K28" i="3"/>
  <c r="J28" i="3"/>
  <c r="I28" i="3"/>
  <c r="H28" i="3"/>
  <c r="G28" i="3"/>
  <c r="F28" i="3"/>
  <c r="E28" i="3"/>
  <c r="D28" i="3"/>
  <c r="N22" i="3"/>
  <c r="M22" i="3"/>
  <c r="L22" i="3"/>
  <c r="K22" i="3"/>
  <c r="J22" i="3"/>
  <c r="I22" i="3"/>
  <c r="H22" i="3"/>
  <c r="G22" i="3"/>
  <c r="F22" i="3"/>
  <c r="E22" i="3"/>
  <c r="D22" i="3"/>
  <c r="N16" i="3"/>
  <c r="M16" i="3"/>
  <c r="L16" i="3"/>
  <c r="K16" i="3"/>
  <c r="J16" i="3"/>
  <c r="I16" i="3"/>
  <c r="H16" i="3"/>
  <c r="G16" i="3"/>
  <c r="F16" i="3"/>
  <c r="E16" i="3"/>
  <c r="D16" i="3"/>
  <c r="N10" i="3"/>
  <c r="M10" i="3"/>
  <c r="L10" i="3"/>
  <c r="K10" i="3"/>
  <c r="J10" i="3"/>
  <c r="I10" i="3"/>
  <c r="H10" i="3"/>
  <c r="G10" i="3"/>
  <c r="F10" i="3"/>
  <c r="E10" i="3"/>
  <c r="D10" i="3"/>
  <c r="I90" i="1"/>
  <c r="J90" i="1"/>
  <c r="K90" i="1"/>
  <c r="L90" i="1"/>
  <c r="M90" i="1"/>
  <c r="N90" i="1"/>
  <c r="O90" i="1"/>
  <c r="H90" i="1"/>
  <c r="H89" i="1"/>
  <c r="H95" i="1"/>
  <c r="E90" i="1"/>
  <c r="F90" i="1"/>
  <c r="G90" i="1"/>
  <c r="D90" i="1"/>
  <c r="D87" i="1"/>
  <c r="F87" i="1"/>
  <c r="G87" i="1"/>
  <c r="E87" i="1"/>
  <c r="H87" i="1"/>
  <c r="I87" i="1"/>
  <c r="J87" i="1"/>
  <c r="K87" i="1"/>
  <c r="L87" i="1"/>
  <c r="M87" i="1"/>
  <c r="N87" i="1"/>
  <c r="O87" i="1"/>
  <c r="N17" i="1"/>
  <c r="N24" i="1"/>
  <c r="N36" i="1"/>
  <c r="N42" i="1"/>
  <c r="N94" i="1"/>
  <c r="N89" i="1"/>
  <c r="N95" i="1"/>
  <c r="N91" i="1"/>
  <c r="N92" i="1"/>
  <c r="N93" i="1"/>
  <c r="N80" i="1"/>
  <c r="N56" i="1"/>
  <c r="N62" i="1"/>
  <c r="N74" i="1"/>
  <c r="N68" i="1"/>
  <c r="D24" i="1"/>
  <c r="N30" i="1"/>
  <c r="N49" i="1"/>
  <c r="N11" i="1"/>
  <c r="J74" i="1"/>
  <c r="K74" i="1"/>
  <c r="L74" i="1"/>
  <c r="M74" i="1"/>
  <c r="O74" i="1"/>
  <c r="I74" i="1"/>
  <c r="H17" i="1"/>
  <c r="I17" i="1"/>
  <c r="J17" i="1"/>
  <c r="K17" i="1"/>
  <c r="L17" i="1"/>
  <c r="M17" i="1"/>
  <c r="O17" i="1"/>
  <c r="H24" i="1"/>
  <c r="I24" i="1"/>
  <c r="J24" i="1"/>
  <c r="K24" i="1"/>
  <c r="L24" i="1"/>
  <c r="M24" i="1"/>
  <c r="O24" i="1"/>
  <c r="H30" i="1"/>
  <c r="I30" i="1"/>
  <c r="J30" i="1"/>
  <c r="K30" i="1"/>
  <c r="L30" i="1"/>
  <c r="M30" i="1"/>
  <c r="O30" i="1"/>
  <c r="H36" i="1"/>
  <c r="I36" i="1"/>
  <c r="J36" i="1"/>
  <c r="K36" i="1"/>
  <c r="L36" i="1"/>
  <c r="M36" i="1"/>
  <c r="O36" i="1"/>
  <c r="H42" i="1"/>
  <c r="I42" i="1"/>
  <c r="J42" i="1"/>
  <c r="K42" i="1"/>
  <c r="L42" i="1"/>
  <c r="M42" i="1"/>
  <c r="O42" i="1"/>
  <c r="H49" i="1"/>
  <c r="I49" i="1"/>
  <c r="J49" i="1"/>
  <c r="K49" i="1"/>
  <c r="L49" i="1"/>
  <c r="M49" i="1"/>
  <c r="O49" i="1"/>
  <c r="H56" i="1"/>
  <c r="I56" i="1"/>
  <c r="J56" i="1"/>
  <c r="K56" i="1"/>
  <c r="L56" i="1"/>
  <c r="M56" i="1"/>
  <c r="O56" i="1"/>
  <c r="H62" i="1"/>
  <c r="I62" i="1"/>
  <c r="J62" i="1"/>
  <c r="K62" i="1"/>
  <c r="L62" i="1"/>
  <c r="M62" i="1"/>
  <c r="O62" i="1"/>
  <c r="H68" i="1"/>
  <c r="I68" i="1"/>
  <c r="J68" i="1"/>
  <c r="K68" i="1"/>
  <c r="L68" i="1"/>
  <c r="M68" i="1"/>
  <c r="O68" i="1"/>
  <c r="H74" i="1"/>
  <c r="H80" i="1"/>
  <c r="I80" i="1"/>
  <c r="J80" i="1"/>
  <c r="K80" i="1"/>
  <c r="L80" i="1"/>
  <c r="M80" i="1"/>
  <c r="O80" i="1"/>
  <c r="I89" i="1"/>
  <c r="J89" i="1"/>
  <c r="K89" i="1"/>
  <c r="K95" i="1"/>
  <c r="L89" i="1"/>
  <c r="M89" i="1"/>
  <c r="O89" i="1"/>
  <c r="H91" i="1"/>
  <c r="I91" i="1"/>
  <c r="J91" i="1"/>
  <c r="J95" i="1"/>
  <c r="K91" i="1"/>
  <c r="L91" i="1"/>
  <c r="M91" i="1"/>
  <c r="O91" i="1"/>
  <c r="H92" i="1"/>
  <c r="I92" i="1"/>
  <c r="I95" i="1"/>
  <c r="J92" i="1"/>
  <c r="K92" i="1"/>
  <c r="L92" i="1"/>
  <c r="M92" i="1"/>
  <c r="M95" i="1"/>
  <c r="O92" i="1"/>
  <c r="H93" i="1"/>
  <c r="I93" i="1"/>
  <c r="J93" i="1"/>
  <c r="K93" i="1"/>
  <c r="L93" i="1"/>
  <c r="L95" i="1"/>
  <c r="M93" i="1"/>
  <c r="O93" i="1"/>
  <c r="O95" i="1"/>
  <c r="H94" i="1"/>
  <c r="I94" i="1"/>
  <c r="J94" i="1"/>
  <c r="K94" i="1"/>
  <c r="L94" i="1"/>
  <c r="M94" i="1"/>
  <c r="O94" i="1"/>
  <c r="H11" i="1"/>
  <c r="I11" i="1"/>
  <c r="J11" i="1"/>
  <c r="K11" i="1"/>
  <c r="L11" i="1"/>
  <c r="M11" i="1"/>
  <c r="O11" i="1"/>
  <c r="F89" i="1"/>
  <c r="F95" i="1"/>
  <c r="F91" i="1"/>
  <c r="F92" i="1"/>
  <c r="F93" i="1"/>
  <c r="F94" i="1"/>
  <c r="G93" i="1"/>
  <c r="D93" i="1"/>
  <c r="E93" i="1"/>
  <c r="E94" i="1"/>
  <c r="G94" i="1"/>
  <c r="D94" i="1"/>
  <c r="E91" i="1"/>
  <c r="G91" i="1"/>
  <c r="D91" i="1"/>
  <c r="E89" i="1"/>
  <c r="E95" i="1"/>
  <c r="G89" i="1"/>
  <c r="G95" i="1"/>
  <c r="D89" i="1"/>
  <c r="D95" i="1"/>
  <c r="E92" i="1"/>
  <c r="G92" i="1"/>
  <c r="D92" i="1"/>
  <c r="F80" i="1"/>
  <c r="E80" i="1"/>
  <c r="G80" i="1"/>
  <c r="D80" i="1"/>
  <c r="G74" i="1"/>
  <c r="F74" i="1"/>
  <c r="E74" i="1"/>
  <c r="D74" i="1"/>
  <c r="G68" i="1"/>
  <c r="F68" i="1"/>
  <c r="E68" i="1"/>
  <c r="D68" i="1"/>
  <c r="G62" i="1"/>
  <c r="E62" i="1"/>
  <c r="F62" i="1"/>
  <c r="D62" i="1"/>
  <c r="G56" i="1"/>
  <c r="F56" i="1"/>
  <c r="E56" i="1"/>
  <c r="D56" i="1"/>
  <c r="G49" i="1"/>
  <c r="F49" i="1"/>
  <c r="E49" i="1"/>
  <c r="D49" i="1"/>
  <c r="G42" i="1"/>
  <c r="F42" i="1"/>
  <c r="E42" i="1"/>
  <c r="D42" i="1"/>
  <c r="G36" i="1"/>
  <c r="E36" i="1"/>
  <c r="F36" i="1"/>
  <c r="D36" i="1"/>
  <c r="G30" i="1"/>
  <c r="F30" i="1"/>
  <c r="E30" i="1"/>
  <c r="D30" i="1"/>
  <c r="G24" i="1"/>
  <c r="F24" i="1"/>
  <c r="E24" i="1"/>
  <c r="G17" i="1"/>
  <c r="F17" i="1"/>
  <c r="E17" i="1"/>
  <c r="D17" i="1"/>
  <c r="G11" i="1"/>
  <c r="F11" i="1"/>
  <c r="E11" i="1"/>
  <c r="D11" i="1"/>
  <c r="E59" i="3"/>
  <c r="D73" i="3"/>
  <c r="I97" i="6"/>
  <c r="E64" i="7"/>
  <c r="M79" i="8"/>
  <c r="E33" i="8"/>
  <c r="L79" i="8"/>
  <c r="E79" i="8"/>
  <c r="H79" i="8"/>
  <c r="J79" i="8"/>
  <c r="I79" i="8"/>
  <c r="K79" i="8"/>
  <c r="N79" i="8"/>
  <c r="F79" i="8"/>
  <c r="G79" i="8"/>
  <c r="D79" i="8"/>
  <c r="L79" i="3"/>
  <c r="E73" i="3"/>
  <c r="E79" i="3"/>
  <c r="F73" i="3"/>
  <c r="F79" i="3"/>
  <c r="N46" i="3"/>
  <c r="D80" i="9"/>
  <c r="E65" i="9"/>
  <c r="E33" i="9"/>
  <c r="N80" i="9"/>
  <c r="I80" i="9"/>
  <c r="G80" i="9"/>
  <c r="M80" i="9"/>
  <c r="K80" i="9"/>
  <c r="E80" i="9"/>
  <c r="L80" i="9"/>
  <c r="H80" i="9"/>
  <c r="F80" i="9"/>
  <c r="J80" i="9"/>
  <c r="O80" i="9"/>
  <c r="E44" i="13" l="1"/>
  <c r="E57" i="13"/>
  <c r="E15" i="13"/>
  <c r="E39" i="13"/>
  <c r="E64" i="13"/>
  <c r="E35" i="13"/>
  <c r="E28" i="13"/>
  <c r="D65" i="13"/>
  <c r="L64" i="12"/>
  <c r="N64" i="12"/>
  <c r="P64" i="12"/>
  <c r="O64" i="12"/>
  <c r="F64" i="12"/>
  <c r="E64" i="12"/>
  <c r="J64" i="12"/>
  <c r="D64" i="12"/>
  <c r="Q64" i="12"/>
  <c r="I64" i="12"/>
  <c r="K80" i="11"/>
  <c r="N80" i="11"/>
  <c r="H80" i="11"/>
  <c r="M80" i="11"/>
  <c r="H9" i="13" l="1"/>
  <c r="E9" i="13" l="1"/>
  <c r="F9" i="13"/>
  <c r="G9" i="13"/>
  <c r="N59" i="13"/>
  <c r="Q59" i="13"/>
  <c r="J59" i="13"/>
  <c r="J65" i="13" s="1"/>
  <c r="O59" i="13"/>
  <c r="L59" i="13"/>
  <c r="K59" i="13"/>
  <c r="P59" i="13"/>
  <c r="M59" i="13"/>
  <c r="P62" i="13"/>
  <c r="Q50" i="13"/>
  <c r="Q62" i="13"/>
  <c r="O63" i="13"/>
  <c r="N63" i="13"/>
  <c r="H48" i="13"/>
  <c r="G48" i="13" s="1"/>
  <c r="P63" i="13"/>
  <c r="J62" i="13"/>
  <c r="M62" i="13"/>
  <c r="M50" i="13"/>
  <c r="N62" i="13"/>
  <c r="M63" i="13"/>
  <c r="Q63" i="13"/>
  <c r="J50" i="13"/>
  <c r="L63" i="13"/>
  <c r="N50" i="13"/>
  <c r="O62" i="13"/>
  <c r="P50" i="13"/>
  <c r="O50" i="13"/>
  <c r="L50" i="13"/>
  <c r="L62" i="13"/>
  <c r="J63" i="13"/>
  <c r="I63" i="13"/>
  <c r="K63" i="13"/>
  <c r="I62" i="13"/>
  <c r="K62" i="13"/>
  <c r="I50" i="13"/>
  <c r="K50" i="13"/>
  <c r="Q65" i="13" l="1"/>
  <c r="L65" i="13"/>
  <c r="O65" i="13"/>
  <c r="N65" i="13"/>
  <c r="M65" i="13"/>
  <c r="P65" i="13"/>
  <c r="K65" i="13"/>
  <c r="H63" i="13"/>
  <c r="F48" i="13"/>
  <c r="G63" i="13"/>
  <c r="H46" i="13"/>
  <c r="I59" i="13"/>
  <c r="H47" i="13"/>
  <c r="E48" i="13" l="1"/>
  <c r="E63" i="13" s="1"/>
  <c r="F63" i="13"/>
  <c r="H62" i="13"/>
  <c r="G47" i="13"/>
  <c r="H59" i="13"/>
  <c r="H65" i="13" s="1"/>
  <c r="H50" i="13"/>
  <c r="G46" i="13"/>
  <c r="I65" i="13"/>
  <c r="F46" i="13" l="1"/>
  <c r="G59" i="13"/>
  <c r="G50" i="13"/>
  <c r="F47" i="13"/>
  <c r="G62" i="13"/>
  <c r="G65" i="13" l="1"/>
  <c r="E47" i="13"/>
  <c r="E62" i="13" s="1"/>
  <c r="F62" i="13"/>
  <c r="E46" i="13"/>
  <c r="F59" i="13"/>
  <c r="F50" i="13"/>
  <c r="F65" i="13" l="1"/>
  <c r="E59" i="13"/>
  <c r="E65" i="13" s="1"/>
  <c r="E50" i="13"/>
</calcChain>
</file>

<file path=xl/sharedStrings.xml><?xml version="1.0" encoding="utf-8"?>
<sst xmlns="http://schemas.openxmlformats.org/spreadsheetml/2006/main" count="1135" uniqueCount="67">
  <si>
    <t>Faculty Diversity Summary of Tenure Status by College, Gender &amp; Race/Ethnicity - Fall 2014</t>
  </si>
  <si>
    <t>TENURE STATUS</t>
  </si>
  <si>
    <t>FTE</t>
  </si>
  <si>
    <t>HCT</t>
  </si>
  <si>
    <t>Female</t>
  </si>
  <si>
    <t>Male</t>
  </si>
  <si>
    <t>American Indian/Alaskan Native</t>
  </si>
  <si>
    <t>Asian</t>
  </si>
  <si>
    <t>Black or African American</t>
  </si>
  <si>
    <t>Hispanic of any race</t>
  </si>
  <si>
    <t>Non-Resident Alien</t>
  </si>
  <si>
    <t>Unknown</t>
  </si>
  <si>
    <t>White</t>
  </si>
  <si>
    <t>COLLEGE OF LIBERAL ARTS</t>
  </si>
  <si>
    <t>Part-Time</t>
  </si>
  <si>
    <t>Part-Time Tenured</t>
  </si>
  <si>
    <t>Not Tenure Track</t>
  </si>
  <si>
    <t>Tenure Track Non-Tenured</t>
  </si>
  <si>
    <t>Tenured</t>
  </si>
  <si>
    <t xml:space="preserve">TOTAL </t>
  </si>
  <si>
    <t>COLLEGE OF SCIENCE AND MATHEMATICS</t>
  </si>
  <si>
    <t xml:space="preserve">COLLEGE OF EDUCATION AND HUMAN DEVELOPMENT </t>
  </si>
  <si>
    <t>COLLEGE OF MANAGEMENT</t>
  </si>
  <si>
    <t>COLLEGE OF PUBLIC AND COMMUNITY SERVICE</t>
  </si>
  <si>
    <t>COLLEGE OF NURSING AND HEALTH SCIENCES</t>
  </si>
  <si>
    <t xml:space="preserve">MCCORMACK GRADUATE SCHOOL OF POLICY AND GLOBAL STUDIES  </t>
  </si>
  <si>
    <t>COLLEGE OF GLOBAL INCLUSION AND SOCIAL DEVELOPMENT</t>
  </si>
  <si>
    <t>Part-Time/Tenure Track</t>
  </si>
  <si>
    <t>TOTAL</t>
  </si>
  <si>
    <t xml:space="preserve">COLLEGE OF ADVANCING AND PROFESSIONAL STUDIES </t>
  </si>
  <si>
    <t>HONORS COLLEGE</t>
  </si>
  <si>
    <t xml:space="preserve">Total </t>
  </si>
  <si>
    <t>ACADEMIC SUPPORT SERVICES AND ACADEMIC AFFAIRS OTHERS*</t>
  </si>
  <si>
    <t>UNIVERSITY TOTAL</t>
  </si>
  <si>
    <t>TOTAL UNIVERSITY</t>
  </si>
  <si>
    <t>*Includes Academic Support Programs and Writing Assessment.</t>
  </si>
  <si>
    <t>Faculty Diversity Summary of Tenure Status by College, Gender &amp; Race/Ethnicity - Fall 2024</t>
  </si>
  <si>
    <t>U</t>
  </si>
  <si>
    <t>Hawaiian</t>
  </si>
  <si>
    <t>Two or more Races</t>
  </si>
  <si>
    <t>Part-Time/Tenured</t>
  </si>
  <si>
    <t>COLLEGE OF SCIENCE &amp; MATHEMATICS</t>
  </si>
  <si>
    <t xml:space="preserve">Part-Time </t>
  </si>
  <si>
    <t>COLLEGE OF EDUCATION &amp; HUMAN DEVELOPMENT</t>
  </si>
  <si>
    <t>MANNING COLLEGE OF NURSING &amp; HEALTH SCIENCES</t>
  </si>
  <si>
    <t>STUDENT EQUITY, ACCESS, &amp; SUCCESS</t>
  </si>
  <si>
    <t>SCHOOL FOR THE ENVIRONMENT</t>
  </si>
  <si>
    <t>Faculty Diversity Summary of Tenure Status by College, Gender &amp; Race/Ethnicity - Fall 2023</t>
  </si>
  <si>
    <t>Part-Time Tenure Track</t>
  </si>
  <si>
    <t>MCCORMACK GRADUATE  SCHOOL OF POLICY &amp; GLOBAL STUDIES*</t>
  </si>
  <si>
    <t>Faculty Diversity Summary of Tenure Status by College, Gender &amp; Race/Ethnicity - Fall 2022</t>
  </si>
  <si>
    <t>Part-Time Tenure</t>
  </si>
  <si>
    <t>.</t>
  </si>
  <si>
    <t>COLLEGE OF NURSING &amp; HEALTH SCIENCES</t>
  </si>
  <si>
    <t>Faculty Diversity Summary of Tenure Status by College, Gender &amp; Race/Ethnicity - Fall 2021</t>
  </si>
  <si>
    <t>Faculty Diversity Summary of Tenure Status by College, Gender &amp; Race/Ethnicity - Fall 2020</t>
  </si>
  <si>
    <t>Faculty Diversity Summary of Tenure Status by College, Gender &amp; Race/Ethnicity - Fall 2019</t>
  </si>
  <si>
    <t>Faculty Diversity Summary of Tenure Status by College, Gender &amp; Race/Ethnicity - Fall 2018</t>
  </si>
  <si>
    <t>COLLEGE OF PUBLIC &amp; COMMUNITY SERVICE</t>
  </si>
  <si>
    <t>VICE PROVOST FOR RESEARCH</t>
  </si>
  <si>
    <t>Faculty Diversity Summary of Tenure Status by College, Gender &amp; Race/Ethnicity - Fall 2017</t>
  </si>
  <si>
    <t>Faculty Diversity Summary of Tenure Status by College, Gender &amp; Race/Ethnicity - Fall 2016</t>
  </si>
  <si>
    <t xml:space="preserve">COLLEGE OF NURSING &amp; HEALTH SCIENCES </t>
  </si>
  <si>
    <t>Faculty Diversity Summary of Tenure Status by College, Gender &amp; Race/Ethnicity - Fall 2015</t>
  </si>
  <si>
    <t>COLLEGE</t>
  </si>
  <si>
    <t>Multiple Races</t>
  </si>
  <si>
    <t>Faculty Diversity Summary of Tenure Status by College, Gender &amp; Race/Ethnicity - Fall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</si>
</sst>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3" formatCode="_(* #,##0.00_);_(* \(#,##0.00\);_(* &quot;-&quot;??_);_(@_)"/>
    <numFmt numFmtId="164" formatCode="#,##0.0"/>
    <numFmt numFmtId="165" formatCode="mmmm\ d\,\ yyyy"/>
    <numFmt numFmtId="166" formatCode="0.0"/>
    <numFmt numFmtId="167" formatCode="_(* #,##0_);_(* \(#,##0\);_(* &quot;-&quot;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Tahoma"/>
      <family val="2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1">
    <xf numFmtId="0" fontId="0" fillId="0" borderId="0" applyNumberFormat="0" applyFill="0" applyBorder="0" applyAlignment="0" applyProtection="0"/>
    <xf numFmtId="3" fontId="2" fillId="0" borderId="0" applyFill="0" applyBorder="0" applyAlignment="0" applyProtection="0"/>
    <xf numFmtId="5" fontId="2" fillId="0" borderId="0" applyFill="0" applyBorder="0" applyAlignment="0" applyProtection="0"/>
    <xf numFmtId="165" fontId="2" fillId="0" borderId="0" applyFill="0" applyBorder="0" applyAlignment="0" applyProtection="0"/>
    <xf numFmtId="2" fontId="2" fillId="0" borderId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>
      <alignment horizontal="left" wrapText="1"/>
    </xf>
    <xf numFmtId="0" fontId="2" fillId="0" borderId="0">
      <alignment horizontal="left" wrapText="1"/>
    </xf>
    <xf numFmtId="0" fontId="2" fillId="0" borderId="1" applyNumberFormat="0" applyFill="0" applyAlignment="0" applyProtection="0"/>
    <xf numFmtId="43" fontId="14" fillId="0" borderId="0" applyFont="0" applyFill="0" applyBorder="0" applyAlignment="0" applyProtection="0"/>
  </cellStyleXfs>
  <cellXfs count="122">
    <xf numFmtId="0" fontId="0" fillId="0" borderId="0" xfId="0"/>
    <xf numFmtId="0" fontId="5" fillId="0" borderId="0" xfId="7" applyFont="1" applyAlignment="1"/>
    <xf numFmtId="49" fontId="7" fillId="0" borderId="0" xfId="7" applyNumberFormat="1" applyFont="1" applyAlignment="1">
      <alignment wrapText="1"/>
    </xf>
    <xf numFmtId="49" fontId="8" fillId="0" borderId="0" xfId="7" applyNumberFormat="1" applyFont="1" applyAlignment="1"/>
    <xf numFmtId="164" fontId="8" fillId="0" borderId="0" xfId="7" applyNumberFormat="1" applyFont="1" applyAlignment="1">
      <alignment horizontal="center"/>
    </xf>
    <xf numFmtId="1" fontId="7" fillId="0" borderId="0" xfId="7" applyNumberFormat="1" applyFont="1" applyAlignment="1">
      <alignment horizontal="center"/>
    </xf>
    <xf numFmtId="1" fontId="8" fillId="0" borderId="0" xfId="7" applyNumberFormat="1" applyFont="1" applyAlignment="1">
      <alignment horizontal="center"/>
    </xf>
    <xf numFmtId="49" fontId="8" fillId="0" borderId="2" xfId="7" applyNumberFormat="1" applyFont="1" applyBorder="1" applyAlignment="1"/>
    <xf numFmtId="164" fontId="8" fillId="0" borderId="2" xfId="7" applyNumberFormat="1" applyFont="1" applyBorder="1" applyAlignment="1">
      <alignment horizontal="center"/>
    </xf>
    <xf numFmtId="1" fontId="8" fillId="0" borderId="2" xfId="7" applyNumberFormat="1" applyFont="1" applyBorder="1" applyAlignment="1">
      <alignment horizontal="center"/>
    </xf>
    <xf numFmtId="49" fontId="7" fillId="0" borderId="0" xfId="7" applyNumberFormat="1" applyFont="1" applyAlignment="1"/>
    <xf numFmtId="164" fontId="7" fillId="0" borderId="0" xfId="7" applyNumberFormat="1" applyFont="1" applyAlignment="1">
      <alignment horizontal="center"/>
    </xf>
    <xf numFmtId="3" fontId="7" fillId="0" borderId="0" xfId="7" applyNumberFormat="1" applyFont="1" applyAlignment="1">
      <alignment horizontal="center"/>
    </xf>
    <xf numFmtId="3" fontId="8" fillId="0" borderId="0" xfId="7" applyNumberFormat="1" applyFont="1" applyAlignment="1">
      <alignment horizontal="center"/>
    </xf>
    <xf numFmtId="0" fontId="8" fillId="0" borderId="0" xfId="7" applyFont="1" applyAlignment="1">
      <alignment horizontal="center"/>
    </xf>
    <xf numFmtId="49" fontId="7" fillId="0" borderId="3" xfId="7" applyNumberFormat="1" applyFont="1" applyBorder="1" applyAlignment="1"/>
    <xf numFmtId="49" fontId="8" fillId="0" borderId="3" xfId="7" applyNumberFormat="1" applyFont="1" applyBorder="1" applyAlignment="1"/>
    <xf numFmtId="164" fontId="7" fillId="0" borderId="3" xfId="7" applyNumberFormat="1" applyFont="1" applyBorder="1" applyAlignment="1">
      <alignment horizontal="center"/>
    </xf>
    <xf numFmtId="3" fontId="7" fillId="0" borderId="3" xfId="7" applyNumberFormat="1" applyFont="1" applyBorder="1" applyAlignment="1">
      <alignment horizontal="center"/>
    </xf>
    <xf numFmtId="1" fontId="7" fillId="0" borderId="3" xfId="7" applyNumberFormat="1" applyFont="1" applyBorder="1" applyAlignment="1">
      <alignment horizontal="center"/>
    </xf>
    <xf numFmtId="0" fontId="8" fillId="0" borderId="2" xfId="7" applyFont="1" applyBorder="1" applyAlignment="1">
      <alignment horizontal="center"/>
    </xf>
    <xf numFmtId="166" fontId="7" fillId="0" borderId="3" xfId="7" applyNumberFormat="1" applyFont="1" applyBorder="1" applyAlignment="1">
      <alignment horizontal="center"/>
    </xf>
    <xf numFmtId="166" fontId="8" fillId="0" borderId="0" xfId="7" applyNumberFormat="1" applyFont="1" applyAlignment="1">
      <alignment horizontal="center"/>
    </xf>
    <xf numFmtId="166" fontId="8" fillId="0" borderId="2" xfId="7" applyNumberFormat="1" applyFont="1" applyBorder="1" applyAlignment="1">
      <alignment horizontal="center"/>
    </xf>
    <xf numFmtId="3" fontId="8" fillId="0" borderId="2" xfId="7" applyNumberFormat="1" applyFont="1" applyBorder="1" applyAlignment="1">
      <alignment horizontal="center"/>
    </xf>
    <xf numFmtId="166" fontId="7" fillId="0" borderId="0" xfId="7" applyNumberFormat="1" applyFont="1" applyAlignment="1">
      <alignment horizontal="center"/>
    </xf>
    <xf numFmtId="0" fontId="8" fillId="0" borderId="0" xfId="7" applyFont="1" applyAlignment="1"/>
    <xf numFmtId="49" fontId="9" fillId="0" borderId="0" xfId="7" applyNumberFormat="1" applyFont="1" applyAlignment="1"/>
    <xf numFmtId="0" fontId="7" fillId="0" borderId="0" xfId="7" applyFont="1" applyAlignment="1">
      <alignment horizontal="center"/>
    </xf>
    <xf numFmtId="49" fontId="7" fillId="0" borderId="0" xfId="0" applyNumberFormat="1" applyFont="1" applyFill="1" applyAlignment="1"/>
    <xf numFmtId="0" fontId="7" fillId="0" borderId="0" xfId="7" applyFont="1" applyAlignment="1"/>
    <xf numFmtId="49" fontId="10" fillId="0" borderId="0" xfId="7" applyNumberFormat="1" applyFont="1" applyAlignment="1"/>
    <xf numFmtId="49" fontId="7" fillId="0" borderId="4" xfId="7" applyNumberFormat="1" applyFont="1" applyBorder="1" applyAlignment="1"/>
    <xf numFmtId="49" fontId="8" fillId="0" borderId="4" xfId="7" applyNumberFormat="1" applyFont="1" applyBorder="1" applyAlignment="1"/>
    <xf numFmtId="49" fontId="7" fillId="0" borderId="4" xfId="7" applyNumberFormat="1" applyFont="1" applyBorder="1" applyAlignment="1">
      <alignment horizontal="center"/>
    </xf>
    <xf numFmtId="1" fontId="7" fillId="0" borderId="4" xfId="7" applyNumberFormat="1" applyFont="1" applyBorder="1" applyAlignment="1">
      <alignment horizontal="center"/>
    </xf>
    <xf numFmtId="49" fontId="7" fillId="0" borderId="4" xfId="7" applyNumberFormat="1" applyFont="1" applyBorder="1" applyAlignment="1">
      <alignment horizontal="center" wrapText="1"/>
    </xf>
    <xf numFmtId="49" fontId="7" fillId="0" borderId="0" xfId="7" applyNumberFormat="1" applyFont="1" applyAlignment="1">
      <alignment horizontal="center"/>
    </xf>
    <xf numFmtId="49" fontId="7" fillId="0" borderId="0" xfId="7" applyNumberFormat="1" applyFont="1" applyAlignment="1">
      <alignment horizontal="center" wrapText="1"/>
    </xf>
    <xf numFmtId="1" fontId="7" fillId="0" borderId="2" xfId="7" applyNumberFormat="1" applyFont="1" applyBorder="1" applyAlignment="1">
      <alignment horizontal="center"/>
    </xf>
    <xf numFmtId="0" fontId="7" fillId="0" borderId="2" xfId="7" applyFont="1" applyBorder="1" applyAlignment="1">
      <alignment horizontal="center"/>
    </xf>
    <xf numFmtId="3" fontId="7" fillId="0" borderId="2" xfId="7" applyNumberFormat="1" applyFont="1" applyBorder="1" applyAlignment="1">
      <alignment horizontal="center"/>
    </xf>
    <xf numFmtId="49" fontId="11" fillId="0" borderId="0" xfId="7" applyNumberFormat="1" applyFont="1" applyAlignment="1"/>
    <xf numFmtId="49" fontId="11" fillId="0" borderId="0" xfId="0" applyNumberFormat="1" applyFont="1" applyFill="1" applyAlignment="1"/>
    <xf numFmtId="49" fontId="8" fillId="0" borderId="0" xfId="7" applyNumberFormat="1" applyFont="1" applyAlignment="1">
      <alignment wrapText="1"/>
    </xf>
    <xf numFmtId="49" fontId="6" fillId="0" borderId="0" xfId="7" applyNumberFormat="1" applyFont="1" applyAlignment="1"/>
    <xf numFmtId="0" fontId="12" fillId="0" borderId="0" xfId="7" applyFont="1" applyAlignment="1">
      <alignment horizontal="left"/>
    </xf>
    <xf numFmtId="166" fontId="8" fillId="0" borderId="0" xfId="7" applyNumberFormat="1" applyFont="1" applyAlignment="1"/>
    <xf numFmtId="166" fontId="7" fillId="0" borderId="0" xfId="7" applyNumberFormat="1" applyFont="1" applyAlignment="1"/>
    <xf numFmtId="166" fontId="5" fillId="0" borderId="0" xfId="7" applyNumberFormat="1" applyFont="1" applyAlignment="1"/>
    <xf numFmtId="166" fontId="9" fillId="0" borderId="0" xfId="7" applyNumberFormat="1" applyFont="1" applyAlignment="1"/>
    <xf numFmtId="2" fontId="7" fillId="0" borderId="0" xfId="7" applyNumberFormat="1" applyFont="1" applyAlignment="1"/>
    <xf numFmtId="2" fontId="7" fillId="0" borderId="4" xfId="7" applyNumberFormat="1" applyFont="1" applyBorder="1" applyAlignment="1"/>
    <xf numFmtId="2" fontId="8" fillId="0" borderId="4" xfId="7" applyNumberFormat="1" applyFont="1" applyBorder="1" applyAlignment="1"/>
    <xf numFmtId="2" fontId="8" fillId="0" borderId="0" xfId="7" applyNumberFormat="1" applyFont="1" applyAlignment="1"/>
    <xf numFmtId="2" fontId="7" fillId="0" borderId="0" xfId="7" applyNumberFormat="1" applyFont="1" applyAlignment="1">
      <alignment wrapText="1"/>
    </xf>
    <xf numFmtId="2" fontId="8" fillId="0" borderId="2" xfId="7" applyNumberFormat="1" applyFont="1" applyBorder="1" applyAlignment="1"/>
    <xf numFmtId="2" fontId="11" fillId="0" borderId="0" xfId="7" applyNumberFormat="1" applyFont="1" applyAlignment="1"/>
    <xf numFmtId="2" fontId="7" fillId="0" borderId="3" xfId="7" applyNumberFormat="1" applyFont="1" applyBorder="1" applyAlignment="1"/>
    <xf numFmtId="2" fontId="8" fillId="0" borderId="3" xfId="7" applyNumberFormat="1" applyFont="1" applyBorder="1" applyAlignment="1"/>
    <xf numFmtId="2" fontId="11" fillId="0" borderId="0" xfId="0" applyNumberFormat="1" applyFont="1" applyFill="1" applyAlignment="1"/>
    <xf numFmtId="2" fontId="7" fillId="0" borderId="0" xfId="0" applyNumberFormat="1" applyFont="1" applyFill="1" applyAlignment="1"/>
    <xf numFmtId="2" fontId="10" fillId="0" borderId="0" xfId="7" applyNumberFormat="1" applyFont="1" applyAlignment="1"/>
    <xf numFmtId="1" fontId="9" fillId="0" borderId="0" xfId="7" applyNumberFormat="1" applyFont="1" applyAlignment="1"/>
    <xf numFmtId="1" fontId="7" fillId="0" borderId="4" xfId="7" applyNumberFormat="1" applyFont="1" applyBorder="1" applyAlignment="1">
      <alignment horizontal="center" wrapText="1"/>
    </xf>
    <xf numFmtId="1" fontId="8" fillId="0" borderId="0" xfId="7" applyNumberFormat="1" applyFont="1" applyAlignment="1"/>
    <xf numFmtId="1" fontId="7" fillId="0" borderId="0" xfId="7" applyNumberFormat="1" applyFont="1" applyAlignment="1">
      <alignment horizontal="center" wrapText="1"/>
    </xf>
    <xf numFmtId="1" fontId="7" fillId="0" borderId="0" xfId="7" applyNumberFormat="1" applyFont="1" applyAlignment="1"/>
    <xf numFmtId="1" fontId="5" fillId="0" borderId="0" xfId="7" applyNumberFormat="1" applyFont="1" applyAlignment="1"/>
    <xf numFmtId="3" fontId="9" fillId="0" borderId="0" xfId="7" applyNumberFormat="1" applyFont="1" applyAlignment="1">
      <alignment horizontal="left"/>
    </xf>
    <xf numFmtId="3" fontId="5" fillId="0" borderId="0" xfId="7" applyNumberFormat="1" applyFont="1" applyAlignment="1"/>
    <xf numFmtId="3" fontId="8" fillId="0" borderId="0" xfId="7" applyNumberFormat="1" applyFont="1" applyAlignment="1"/>
    <xf numFmtId="3" fontId="7" fillId="0" borderId="4" xfId="7" applyNumberFormat="1" applyFont="1" applyBorder="1" applyAlignment="1">
      <alignment horizontal="center"/>
    </xf>
    <xf numFmtId="3" fontId="7" fillId="0" borderId="4" xfId="7" applyNumberFormat="1" applyFont="1" applyBorder="1" applyAlignment="1">
      <alignment horizontal="center" wrapText="1"/>
    </xf>
    <xf numFmtId="3" fontId="7" fillId="0" borderId="0" xfId="7" applyNumberFormat="1" applyFont="1" applyAlignment="1">
      <alignment horizontal="center" wrapText="1"/>
    </xf>
    <xf numFmtId="3" fontId="7" fillId="0" borderId="0" xfId="7" applyNumberFormat="1" applyFont="1" applyAlignment="1"/>
    <xf numFmtId="0" fontId="2" fillId="0" borderId="0" xfId="0" applyFont="1" applyFill="1"/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 vertical="top" wrapText="1"/>
    </xf>
    <xf numFmtId="166" fontId="2" fillId="0" borderId="0" xfId="0" applyNumberFormat="1" applyFont="1" applyFill="1" applyBorder="1" applyAlignment="1">
      <alignment horizontal="center" vertical="top" wrapText="1"/>
    </xf>
    <xf numFmtId="166" fontId="9" fillId="0" borderId="0" xfId="7" applyNumberFormat="1" applyFont="1" applyAlignment="1">
      <alignment vertical="top"/>
    </xf>
    <xf numFmtId="1" fontId="9" fillId="0" borderId="0" xfId="7" applyNumberFormat="1" applyFont="1" applyAlignment="1">
      <alignment horizontal="center" vertical="top"/>
    </xf>
    <xf numFmtId="0" fontId="2" fillId="0" borderId="0" xfId="0" applyFont="1" applyFill="1" applyAlignment="1">
      <alignment vertical="top"/>
    </xf>
    <xf numFmtId="0" fontId="0" fillId="0" borderId="0" xfId="0" applyBorder="1" applyAlignment="1">
      <alignment horizontal="center" vertical="top" wrapText="1"/>
    </xf>
    <xf numFmtId="0" fontId="13" fillId="0" borderId="0" xfId="0" applyFont="1"/>
    <xf numFmtId="0" fontId="8" fillId="0" borderId="0" xfId="0" applyFont="1" applyFill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  <xf numFmtId="0" fontId="8" fillId="0" borderId="2" xfId="0" applyFont="1" applyFill="1" applyBorder="1" applyAlignment="1">
      <alignment horizontal="center" vertical="top" wrapText="1"/>
    </xf>
    <xf numFmtId="1" fontId="8" fillId="0" borderId="0" xfId="0" applyNumberFormat="1" applyFont="1" applyBorder="1" applyAlignment="1">
      <alignment horizontal="center" vertical="top" wrapText="1"/>
    </xf>
    <xf numFmtId="1" fontId="7" fillId="0" borderId="6" xfId="7" applyNumberFormat="1" applyFont="1" applyBorder="1" applyAlignment="1">
      <alignment horizontal="center"/>
    </xf>
    <xf numFmtId="2" fontId="15" fillId="0" borderId="0" xfId="7" applyNumberFormat="1" applyFont="1" applyAlignment="1"/>
    <xf numFmtId="2" fontId="15" fillId="0" borderId="3" xfId="7" applyNumberFormat="1" applyFont="1" applyBorder="1" applyAlignment="1"/>
    <xf numFmtId="167" fontId="7" fillId="0" borderId="6" xfId="1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2" fontId="1" fillId="0" borderId="0" xfId="7" applyNumberFormat="1" applyFont="1" applyAlignment="1"/>
    <xf numFmtId="2" fontId="1" fillId="0" borderId="2" xfId="7" applyNumberFormat="1" applyFont="1" applyBorder="1" applyAlignment="1"/>
    <xf numFmtId="2" fontId="1" fillId="0" borderId="3" xfId="7" applyNumberFormat="1" applyFont="1" applyBorder="1" applyAlignment="1"/>
    <xf numFmtId="1" fontId="13" fillId="0" borderId="0" xfId="0" applyNumberFormat="1" applyFont="1" applyBorder="1" applyAlignment="1">
      <alignment horizontal="center" vertical="top" wrapText="1"/>
    </xf>
    <xf numFmtId="0" fontId="0" fillId="0" borderId="0" xfId="0" applyBorder="1"/>
    <xf numFmtId="1" fontId="7" fillId="0" borderId="0" xfId="7" applyNumberFormat="1" applyFont="1" applyAlignment="1">
      <alignment horizontal="center" vertical="top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/>
    </xf>
    <xf numFmtId="166" fontId="8" fillId="0" borderId="0" xfId="0" applyNumberFormat="1" applyFont="1" applyBorder="1" applyAlignment="1">
      <alignment horizontal="center" vertical="top" wrapText="1"/>
    </xf>
    <xf numFmtId="0" fontId="8" fillId="0" borderId="0" xfId="0" applyFont="1"/>
    <xf numFmtId="0" fontId="8" fillId="0" borderId="0" xfId="0" applyFont="1" applyBorder="1"/>
    <xf numFmtId="0" fontId="6" fillId="0" borderId="0" xfId="0" applyFont="1"/>
    <xf numFmtId="166" fontId="6" fillId="0" borderId="0" xfId="0" applyNumberFormat="1" applyFont="1"/>
    <xf numFmtId="0" fontId="16" fillId="0" borderId="0" xfId="0" applyFont="1"/>
    <xf numFmtId="0" fontId="17" fillId="0" borderId="0" xfId="0" applyFont="1"/>
    <xf numFmtId="1" fontId="8" fillId="0" borderId="0" xfId="0" applyNumberFormat="1" applyFont="1" applyFill="1" applyBorder="1" applyAlignment="1">
      <alignment horizontal="center" vertical="top" wrapText="1"/>
    </xf>
    <xf numFmtId="1" fontId="8" fillId="0" borderId="5" xfId="0" applyNumberFormat="1" applyFont="1" applyBorder="1" applyAlignment="1">
      <alignment horizontal="center" vertical="top" wrapText="1"/>
    </xf>
    <xf numFmtId="1" fontId="8" fillId="0" borderId="0" xfId="0" applyNumberFormat="1" applyFont="1" applyAlignment="1">
      <alignment horizontal="center"/>
    </xf>
    <xf numFmtId="1" fontId="8" fillId="0" borderId="2" xfId="0" applyNumberFormat="1" applyFont="1" applyBorder="1" applyAlignment="1">
      <alignment horizontal="center" vertical="top" wrapText="1"/>
    </xf>
    <xf numFmtId="1" fontId="8" fillId="0" borderId="2" xfId="0" applyNumberFormat="1" applyFont="1" applyBorder="1" applyAlignment="1">
      <alignment horizontal="center"/>
    </xf>
    <xf numFmtId="1" fontId="13" fillId="0" borderId="0" xfId="0" applyNumberFormat="1" applyFont="1" applyAlignment="1">
      <alignment horizontal="center"/>
    </xf>
    <xf numFmtId="1" fontId="0" fillId="0" borderId="0" xfId="0" applyNumberFormat="1"/>
    <xf numFmtId="1" fontId="13" fillId="0" borderId="5" xfId="0" applyNumberFormat="1" applyFont="1" applyBorder="1" applyAlignment="1">
      <alignment horizontal="center" vertical="top" wrapText="1"/>
    </xf>
    <xf numFmtId="1" fontId="13" fillId="0" borderId="0" xfId="0" applyNumberFormat="1" applyFont="1"/>
    <xf numFmtId="1" fontId="8" fillId="0" borderId="2" xfId="0" applyNumberFormat="1" applyFont="1" applyFill="1" applyBorder="1" applyAlignment="1">
      <alignment horizontal="center" vertical="top" wrapText="1"/>
    </xf>
  </cellXfs>
  <cellStyles count="11">
    <cellStyle name="Comma" xfId="10" builtinId="3"/>
    <cellStyle name="Comma0" xfId="1" xr:uid="{00000000-0005-0000-0000-000000000000}"/>
    <cellStyle name="Currency0" xfId="2" xr:uid="{00000000-0005-0000-0000-000001000000}"/>
    <cellStyle name="Date" xfId="3" xr:uid="{00000000-0005-0000-0000-000002000000}"/>
    <cellStyle name="Fixed" xfId="4" xr:uid="{00000000-0005-0000-0000-000003000000}"/>
    <cellStyle name="Heading 1" xfId="5" builtinId="16" customBuiltin="1"/>
    <cellStyle name="Heading 2" xfId="6" builtinId="17" customBuiltin="1"/>
    <cellStyle name="Normal" xfId="0" builtinId="0"/>
    <cellStyle name="Normal_FAC-STAFF_KC" xfId="7" xr:uid="{00000000-0005-0000-0000-000007000000}"/>
    <cellStyle name="Style 1" xfId="8" xr:uid="{00000000-0005-0000-0000-000008000000}"/>
    <cellStyle name="Total" xfId="9" builtinId="25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2"/>
  <sheetViews>
    <sheetView zoomScaleNormal="100" workbookViewId="0">
      <selection activeCell="R29" sqref="R29"/>
    </sheetView>
  </sheetViews>
  <sheetFormatPr defaultColWidth="8.85546875" defaultRowHeight="15" x14ac:dyDescent="0.25"/>
  <cols>
    <col min="1" max="1" width="28" style="3" customWidth="1"/>
    <col min="2" max="2" width="10.42578125" style="3" customWidth="1"/>
    <col min="3" max="3" width="16.42578125" style="3" customWidth="1"/>
    <col min="4" max="4" width="6.28515625" style="4" customWidth="1"/>
    <col min="5" max="5" width="6.42578125" style="28" customWidth="1"/>
    <col min="6" max="6" width="7.85546875" style="6" customWidth="1"/>
    <col min="7" max="7" width="6.28515625" style="14" customWidth="1"/>
    <col min="8" max="8" width="13" style="14" customWidth="1"/>
    <col min="9" max="9" width="7.140625" style="14" customWidth="1"/>
    <col min="10" max="10" width="9.7109375" style="14" customWidth="1"/>
    <col min="11" max="11" width="9.42578125" style="14" customWidth="1"/>
    <col min="12" max="13" width="9.140625" style="14" customWidth="1"/>
    <col min="14" max="14" width="6.7109375" style="14" customWidth="1"/>
  </cols>
  <sheetData>
    <row r="1" spans="1:14" ht="18.75" x14ac:dyDescent="0.3">
      <c r="A1" s="27" t="s">
        <v>0</v>
      </c>
    </row>
    <row r="2" spans="1:14" x14ac:dyDescent="0.25">
      <c r="H2" s="28"/>
      <c r="J2" s="28"/>
      <c r="K2" s="28"/>
      <c r="L2" s="28"/>
    </row>
    <row r="3" spans="1:14" ht="45.75" thickBot="1" x14ac:dyDescent="0.3">
      <c r="A3" s="10"/>
      <c r="B3" s="32" t="s">
        <v>1</v>
      </c>
      <c r="C3" s="33"/>
      <c r="D3" s="34" t="s">
        <v>2</v>
      </c>
      <c r="E3" s="34" t="s">
        <v>3</v>
      </c>
      <c r="F3" s="35" t="s">
        <v>4</v>
      </c>
      <c r="G3" s="34" t="s">
        <v>5</v>
      </c>
      <c r="H3" s="36" t="s">
        <v>6</v>
      </c>
      <c r="I3" s="34" t="s">
        <v>7</v>
      </c>
      <c r="J3" s="36" t="s">
        <v>8</v>
      </c>
      <c r="K3" s="36" t="s">
        <v>9</v>
      </c>
      <c r="L3" s="36" t="s">
        <v>10</v>
      </c>
      <c r="M3" s="34" t="s">
        <v>11</v>
      </c>
      <c r="N3" s="34" t="s">
        <v>12</v>
      </c>
    </row>
    <row r="4" spans="1:14" ht="15.75" x14ac:dyDescent="0.25">
      <c r="A4" s="42" t="s">
        <v>13</v>
      </c>
      <c r="B4" s="10"/>
      <c r="D4" s="37"/>
      <c r="E4" s="37"/>
      <c r="F4" s="5"/>
      <c r="G4" s="37"/>
      <c r="H4" s="38"/>
      <c r="I4" s="37"/>
      <c r="J4" s="38"/>
      <c r="K4" s="38"/>
      <c r="L4" s="38"/>
      <c r="M4" s="37"/>
      <c r="N4" s="37"/>
    </row>
    <row r="5" spans="1:14" x14ac:dyDescent="0.25">
      <c r="B5" s="3" t="s">
        <v>14</v>
      </c>
      <c r="D5" s="4">
        <v>89.93</v>
      </c>
      <c r="E5" s="5">
        <v>188</v>
      </c>
      <c r="F5" s="6">
        <v>102</v>
      </c>
      <c r="G5" s="6">
        <v>86</v>
      </c>
      <c r="H5" s="6">
        <v>0</v>
      </c>
      <c r="I5" s="6">
        <v>7</v>
      </c>
      <c r="J5" s="6">
        <v>9</v>
      </c>
      <c r="K5" s="6">
        <v>3</v>
      </c>
      <c r="L5" s="6">
        <v>5</v>
      </c>
      <c r="M5" s="6">
        <v>36</v>
      </c>
      <c r="N5" s="6">
        <v>128</v>
      </c>
    </row>
    <row r="6" spans="1:14" x14ac:dyDescent="0.25">
      <c r="A6" s="2"/>
      <c r="B6" s="3" t="s">
        <v>15</v>
      </c>
      <c r="D6" s="4">
        <v>2.58</v>
      </c>
      <c r="E6" s="5">
        <v>5</v>
      </c>
      <c r="F6" s="6">
        <v>4</v>
      </c>
      <c r="G6" s="6">
        <v>1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5</v>
      </c>
    </row>
    <row r="7" spans="1:14" x14ac:dyDescent="0.25">
      <c r="A7" s="2"/>
      <c r="B7" s="3" t="s">
        <v>16</v>
      </c>
      <c r="D7" s="4">
        <v>73</v>
      </c>
      <c r="E7" s="5">
        <v>73</v>
      </c>
      <c r="F7" s="6">
        <v>40</v>
      </c>
      <c r="G7" s="6">
        <v>33</v>
      </c>
      <c r="H7" s="6">
        <v>0</v>
      </c>
      <c r="I7" s="6">
        <v>5</v>
      </c>
      <c r="J7" s="6">
        <v>2</v>
      </c>
      <c r="K7" s="6">
        <v>2</v>
      </c>
      <c r="L7" s="6">
        <v>2</v>
      </c>
      <c r="M7" s="6">
        <v>9</v>
      </c>
      <c r="N7" s="6">
        <v>53</v>
      </c>
    </row>
    <row r="8" spans="1:14" x14ac:dyDescent="0.25">
      <c r="A8" s="2"/>
      <c r="B8" s="3" t="s">
        <v>17</v>
      </c>
      <c r="D8" s="4">
        <v>80</v>
      </c>
      <c r="E8" s="5">
        <v>80</v>
      </c>
      <c r="F8" s="6">
        <v>46</v>
      </c>
      <c r="G8" s="6">
        <v>34</v>
      </c>
      <c r="H8" s="6">
        <v>0</v>
      </c>
      <c r="I8" s="6">
        <v>5</v>
      </c>
      <c r="J8" s="6">
        <v>2</v>
      </c>
      <c r="K8" s="6">
        <v>6</v>
      </c>
      <c r="L8" s="6">
        <v>3</v>
      </c>
      <c r="M8" s="6">
        <v>31</v>
      </c>
      <c r="N8" s="6">
        <v>33</v>
      </c>
    </row>
    <row r="9" spans="1:14" x14ac:dyDescent="0.25">
      <c r="A9" s="2"/>
      <c r="B9" s="7" t="s">
        <v>18</v>
      </c>
      <c r="C9" s="7"/>
      <c r="D9" s="8">
        <v>130</v>
      </c>
      <c r="E9" s="39">
        <v>130</v>
      </c>
      <c r="F9" s="9">
        <v>68</v>
      </c>
      <c r="G9" s="9">
        <v>62</v>
      </c>
      <c r="H9" s="9">
        <v>0</v>
      </c>
      <c r="I9" s="9">
        <v>11</v>
      </c>
      <c r="J9" s="9">
        <v>13</v>
      </c>
      <c r="K9" s="9">
        <v>7</v>
      </c>
      <c r="L9" s="9">
        <v>2</v>
      </c>
      <c r="M9" s="9">
        <v>3</v>
      </c>
      <c r="N9" s="9">
        <v>94</v>
      </c>
    </row>
    <row r="10" spans="1:14" x14ac:dyDescent="0.25">
      <c r="A10" s="2"/>
      <c r="B10" s="10" t="s">
        <v>19</v>
      </c>
      <c r="D10" s="11">
        <f>SUM(D5:D9)</f>
        <v>375.51</v>
      </c>
      <c r="E10" s="12">
        <f t="shared" ref="E10:N10" si="0">SUM(E5:E9)</f>
        <v>476</v>
      </c>
      <c r="F10" s="5">
        <f t="shared" si="0"/>
        <v>260</v>
      </c>
      <c r="G10" s="5">
        <f t="shared" si="0"/>
        <v>216</v>
      </c>
      <c r="H10" s="12">
        <f t="shared" si="0"/>
        <v>0</v>
      </c>
      <c r="I10" s="12">
        <f t="shared" si="0"/>
        <v>28</v>
      </c>
      <c r="J10" s="12">
        <f t="shared" si="0"/>
        <v>26</v>
      </c>
      <c r="K10" s="12">
        <f t="shared" si="0"/>
        <v>18</v>
      </c>
      <c r="L10" s="12">
        <f t="shared" si="0"/>
        <v>12</v>
      </c>
      <c r="M10" s="12">
        <f t="shared" si="0"/>
        <v>79</v>
      </c>
      <c r="N10" s="12">
        <f t="shared" si="0"/>
        <v>313</v>
      </c>
    </row>
    <row r="11" spans="1:14" ht="15.75" x14ac:dyDescent="0.25">
      <c r="A11" s="42" t="s">
        <v>20</v>
      </c>
      <c r="B11" s="10"/>
      <c r="D11" s="11"/>
      <c r="E11" s="12"/>
      <c r="F11" s="5"/>
      <c r="G11" s="12"/>
      <c r="H11" s="12"/>
      <c r="I11" s="12"/>
      <c r="J11" s="12"/>
      <c r="K11" s="12"/>
      <c r="L11" s="12"/>
      <c r="M11" s="12"/>
      <c r="N11" s="12"/>
    </row>
    <row r="12" spans="1:14" x14ac:dyDescent="0.25">
      <c r="B12" s="3" t="s">
        <v>14</v>
      </c>
      <c r="D12" s="4">
        <v>25.37</v>
      </c>
      <c r="E12" s="12">
        <v>54</v>
      </c>
      <c r="F12" s="6">
        <v>19</v>
      </c>
      <c r="G12" s="13">
        <v>35</v>
      </c>
      <c r="H12" s="13">
        <v>0</v>
      </c>
      <c r="I12" s="13">
        <v>5</v>
      </c>
      <c r="J12" s="13">
        <v>1</v>
      </c>
      <c r="K12" s="13">
        <v>0</v>
      </c>
      <c r="L12" s="13">
        <v>5</v>
      </c>
      <c r="M12" s="13">
        <v>11</v>
      </c>
      <c r="N12" s="13">
        <v>32</v>
      </c>
    </row>
    <row r="13" spans="1:14" x14ac:dyDescent="0.25">
      <c r="A13" s="2"/>
      <c r="B13" s="3" t="s">
        <v>16</v>
      </c>
      <c r="D13" s="4">
        <v>31</v>
      </c>
      <c r="E13" s="12">
        <v>31</v>
      </c>
      <c r="F13" s="6">
        <v>9</v>
      </c>
      <c r="G13" s="14">
        <v>22</v>
      </c>
      <c r="H13" s="13">
        <v>0</v>
      </c>
      <c r="I13" s="14">
        <v>2</v>
      </c>
      <c r="J13" s="14">
        <v>2</v>
      </c>
      <c r="K13" s="14">
        <v>1</v>
      </c>
      <c r="L13" s="14">
        <v>0</v>
      </c>
      <c r="M13" s="14">
        <v>8</v>
      </c>
      <c r="N13" s="14">
        <v>18</v>
      </c>
    </row>
    <row r="14" spans="1:14" x14ac:dyDescent="0.25">
      <c r="A14" s="2"/>
      <c r="B14" s="3" t="s">
        <v>17</v>
      </c>
      <c r="D14" s="4">
        <v>25</v>
      </c>
      <c r="E14" s="12">
        <v>25</v>
      </c>
      <c r="F14" s="6">
        <v>8</v>
      </c>
      <c r="G14" s="13">
        <v>17</v>
      </c>
      <c r="H14" s="13">
        <v>0</v>
      </c>
      <c r="I14" s="13">
        <v>3</v>
      </c>
      <c r="J14" s="13">
        <v>0</v>
      </c>
      <c r="K14" s="13">
        <v>0</v>
      </c>
      <c r="L14" s="14">
        <v>0</v>
      </c>
      <c r="M14" s="13">
        <v>10</v>
      </c>
      <c r="N14" s="13">
        <v>12</v>
      </c>
    </row>
    <row r="15" spans="1:14" x14ac:dyDescent="0.25">
      <c r="A15" s="2"/>
      <c r="B15" s="3" t="s">
        <v>18</v>
      </c>
      <c r="D15" s="4">
        <v>68</v>
      </c>
      <c r="E15" s="12">
        <v>68</v>
      </c>
      <c r="F15" s="6">
        <v>15</v>
      </c>
      <c r="G15" s="24">
        <v>53</v>
      </c>
      <c r="H15" s="13">
        <v>0</v>
      </c>
      <c r="I15" s="13">
        <v>13</v>
      </c>
      <c r="J15" s="13">
        <v>1</v>
      </c>
      <c r="K15" s="13">
        <v>2</v>
      </c>
      <c r="L15" s="13">
        <v>0</v>
      </c>
      <c r="M15" s="13">
        <v>2</v>
      </c>
      <c r="N15" s="13">
        <v>50</v>
      </c>
    </row>
    <row r="16" spans="1:14" x14ac:dyDescent="0.25">
      <c r="A16" s="2"/>
      <c r="B16" s="15" t="s">
        <v>19</v>
      </c>
      <c r="C16" s="16"/>
      <c r="D16" s="17">
        <f t="shared" ref="D16:N16" si="1">SUM(D12:D15)</f>
        <v>149.37</v>
      </c>
      <c r="E16" s="18">
        <f t="shared" si="1"/>
        <v>178</v>
      </c>
      <c r="F16" s="19">
        <f t="shared" si="1"/>
        <v>51</v>
      </c>
      <c r="G16" s="12">
        <f t="shared" si="1"/>
        <v>127</v>
      </c>
      <c r="H16" s="18">
        <f t="shared" si="1"/>
        <v>0</v>
      </c>
      <c r="I16" s="18">
        <f t="shared" si="1"/>
        <v>23</v>
      </c>
      <c r="J16" s="18">
        <f t="shared" si="1"/>
        <v>4</v>
      </c>
      <c r="K16" s="18">
        <f t="shared" si="1"/>
        <v>3</v>
      </c>
      <c r="L16" s="18">
        <f t="shared" si="1"/>
        <v>5</v>
      </c>
      <c r="M16" s="18">
        <f t="shared" si="1"/>
        <v>31</v>
      </c>
      <c r="N16" s="18">
        <f t="shared" si="1"/>
        <v>112</v>
      </c>
    </row>
    <row r="17" spans="1:14" ht="15.75" x14ac:dyDescent="0.25">
      <c r="A17" s="42" t="s">
        <v>21</v>
      </c>
      <c r="B17" s="10"/>
      <c r="D17" s="11"/>
      <c r="E17" s="12"/>
      <c r="F17" s="5"/>
      <c r="G17" s="12"/>
      <c r="H17" s="12"/>
      <c r="I17" s="12"/>
      <c r="J17" s="12"/>
      <c r="K17" s="12"/>
      <c r="L17" s="12"/>
      <c r="M17" s="12"/>
      <c r="N17" s="12"/>
    </row>
    <row r="18" spans="1:14" x14ac:dyDescent="0.25">
      <c r="B18" s="3" t="s">
        <v>14</v>
      </c>
      <c r="D18" s="4">
        <v>24.12</v>
      </c>
      <c r="E18" s="12">
        <v>67</v>
      </c>
      <c r="F18" s="6">
        <v>47</v>
      </c>
      <c r="G18" s="13">
        <v>20</v>
      </c>
      <c r="H18" s="13">
        <v>1</v>
      </c>
      <c r="I18" s="13">
        <v>3</v>
      </c>
      <c r="J18" s="13">
        <v>4</v>
      </c>
      <c r="K18" s="13">
        <v>1</v>
      </c>
      <c r="L18" s="13">
        <v>1</v>
      </c>
      <c r="M18" s="13">
        <v>13</v>
      </c>
      <c r="N18" s="14">
        <v>44</v>
      </c>
    </row>
    <row r="19" spans="1:14" x14ac:dyDescent="0.25">
      <c r="A19" s="2"/>
      <c r="B19" s="3" t="s">
        <v>16</v>
      </c>
      <c r="D19" s="4">
        <v>9</v>
      </c>
      <c r="E19" s="12">
        <v>9</v>
      </c>
      <c r="F19" s="6">
        <v>4</v>
      </c>
      <c r="G19" s="13">
        <v>5</v>
      </c>
      <c r="H19" s="13">
        <v>0</v>
      </c>
      <c r="I19" s="13">
        <v>0</v>
      </c>
      <c r="J19" s="13">
        <v>1</v>
      </c>
      <c r="K19" s="13">
        <v>1</v>
      </c>
      <c r="L19" s="13">
        <v>0</v>
      </c>
      <c r="M19" s="13">
        <v>2</v>
      </c>
      <c r="N19" s="14">
        <v>5</v>
      </c>
    </row>
    <row r="20" spans="1:14" x14ac:dyDescent="0.25">
      <c r="A20" s="2"/>
      <c r="B20" s="3" t="s">
        <v>17</v>
      </c>
      <c r="D20" s="4">
        <v>21</v>
      </c>
      <c r="E20" s="12">
        <v>21</v>
      </c>
      <c r="F20" s="6">
        <v>14</v>
      </c>
      <c r="G20" s="13">
        <v>7</v>
      </c>
      <c r="H20" s="13">
        <v>0</v>
      </c>
      <c r="I20" s="13">
        <v>1</v>
      </c>
      <c r="J20" s="13">
        <v>0</v>
      </c>
      <c r="K20" s="13">
        <v>2</v>
      </c>
      <c r="L20" s="13">
        <v>0</v>
      </c>
      <c r="M20" s="13">
        <v>6</v>
      </c>
      <c r="N20" s="14">
        <v>12</v>
      </c>
    </row>
    <row r="21" spans="1:14" x14ac:dyDescent="0.25">
      <c r="A21" s="2"/>
      <c r="B21" s="7" t="s">
        <v>18</v>
      </c>
      <c r="C21" s="7"/>
      <c r="D21" s="8">
        <v>27</v>
      </c>
      <c r="E21" s="40">
        <v>27</v>
      </c>
      <c r="F21" s="9">
        <v>16</v>
      </c>
      <c r="G21" s="20">
        <v>11</v>
      </c>
      <c r="H21" s="20">
        <v>0</v>
      </c>
      <c r="I21" s="20">
        <v>4</v>
      </c>
      <c r="J21" s="20">
        <v>3</v>
      </c>
      <c r="K21" s="20">
        <v>2</v>
      </c>
      <c r="L21" s="20">
        <v>0</v>
      </c>
      <c r="M21" s="20">
        <v>1</v>
      </c>
      <c r="N21" s="20">
        <v>17</v>
      </c>
    </row>
    <row r="22" spans="1:14" x14ac:dyDescent="0.25">
      <c r="A22" s="2"/>
      <c r="B22" s="10" t="s">
        <v>19</v>
      </c>
      <c r="D22" s="11">
        <f t="shared" ref="D22:N22" si="2">SUM(D18:D21)</f>
        <v>81.12</v>
      </c>
      <c r="E22" s="12">
        <f t="shared" si="2"/>
        <v>124</v>
      </c>
      <c r="F22" s="5">
        <f t="shared" si="2"/>
        <v>81</v>
      </c>
      <c r="G22" s="12">
        <f t="shared" si="2"/>
        <v>43</v>
      </c>
      <c r="H22" s="12">
        <f t="shared" si="2"/>
        <v>1</v>
      </c>
      <c r="I22" s="12">
        <f t="shared" si="2"/>
        <v>8</v>
      </c>
      <c r="J22" s="12">
        <f t="shared" si="2"/>
        <v>8</v>
      </c>
      <c r="K22" s="12">
        <f t="shared" si="2"/>
        <v>6</v>
      </c>
      <c r="L22" s="12">
        <f t="shared" si="2"/>
        <v>1</v>
      </c>
      <c r="M22" s="12">
        <f t="shared" si="2"/>
        <v>22</v>
      </c>
      <c r="N22" s="12">
        <f t="shared" si="2"/>
        <v>78</v>
      </c>
    </row>
    <row r="23" spans="1:14" ht="15.75" x14ac:dyDescent="0.25">
      <c r="A23" s="42" t="s">
        <v>22</v>
      </c>
      <c r="B23" s="10"/>
      <c r="D23" s="11"/>
      <c r="E23" s="12"/>
      <c r="F23" s="5"/>
      <c r="G23" s="12"/>
      <c r="H23" s="12"/>
      <c r="I23" s="12"/>
      <c r="J23" s="12"/>
      <c r="K23" s="12"/>
      <c r="L23" s="12"/>
      <c r="M23" s="12"/>
      <c r="N23" s="12"/>
    </row>
    <row r="24" spans="1:14" x14ac:dyDescent="0.25">
      <c r="B24" s="3" t="s">
        <v>14</v>
      </c>
      <c r="D24" s="4">
        <v>22.75</v>
      </c>
      <c r="E24" s="12">
        <v>46</v>
      </c>
      <c r="F24" s="6">
        <v>15</v>
      </c>
      <c r="G24" s="13">
        <v>31</v>
      </c>
      <c r="H24" s="13">
        <v>0</v>
      </c>
      <c r="I24" s="13">
        <v>2</v>
      </c>
      <c r="J24" s="13">
        <v>2</v>
      </c>
      <c r="K24" s="13">
        <v>2</v>
      </c>
      <c r="L24" s="13">
        <v>1</v>
      </c>
      <c r="M24" s="13">
        <v>7</v>
      </c>
      <c r="N24" s="13">
        <v>32</v>
      </c>
    </row>
    <row r="25" spans="1:14" x14ac:dyDescent="0.25">
      <c r="A25" s="2"/>
      <c r="B25" s="3" t="s">
        <v>16</v>
      </c>
      <c r="D25" s="4">
        <v>18</v>
      </c>
      <c r="E25" s="12">
        <v>18</v>
      </c>
      <c r="F25" s="6">
        <v>8</v>
      </c>
      <c r="G25" s="14">
        <v>10</v>
      </c>
      <c r="H25" s="13">
        <v>0</v>
      </c>
      <c r="I25" s="14">
        <v>2</v>
      </c>
      <c r="J25" s="14">
        <v>1</v>
      </c>
      <c r="K25" s="14">
        <v>1</v>
      </c>
      <c r="L25" s="14">
        <v>1</v>
      </c>
      <c r="M25" s="14">
        <v>2</v>
      </c>
      <c r="N25" s="14">
        <v>11</v>
      </c>
    </row>
    <row r="26" spans="1:14" x14ac:dyDescent="0.25">
      <c r="A26" s="2"/>
      <c r="B26" s="3" t="s">
        <v>17</v>
      </c>
      <c r="D26" s="4">
        <v>26</v>
      </c>
      <c r="E26" s="12">
        <v>26</v>
      </c>
      <c r="F26" s="6">
        <v>10</v>
      </c>
      <c r="G26" s="13">
        <v>16</v>
      </c>
      <c r="H26" s="13">
        <v>0</v>
      </c>
      <c r="I26" s="13">
        <v>5</v>
      </c>
      <c r="J26" s="13">
        <v>0</v>
      </c>
      <c r="K26" s="13">
        <v>0</v>
      </c>
      <c r="L26" s="13">
        <v>4</v>
      </c>
      <c r="M26" s="13">
        <v>12</v>
      </c>
      <c r="N26" s="13">
        <v>5</v>
      </c>
    </row>
    <row r="27" spans="1:14" x14ac:dyDescent="0.25">
      <c r="A27" s="2"/>
      <c r="B27" s="7" t="s">
        <v>18</v>
      </c>
      <c r="C27" s="7"/>
      <c r="D27" s="4">
        <v>31</v>
      </c>
      <c r="E27" s="12">
        <v>31</v>
      </c>
      <c r="F27" s="6">
        <v>7</v>
      </c>
      <c r="G27" s="24">
        <v>24</v>
      </c>
      <c r="H27" s="13">
        <v>0</v>
      </c>
      <c r="I27" s="13">
        <v>10</v>
      </c>
      <c r="J27" s="13">
        <v>0</v>
      </c>
      <c r="K27" s="13">
        <v>0</v>
      </c>
      <c r="L27" s="13">
        <v>1</v>
      </c>
      <c r="M27" s="13">
        <v>5</v>
      </c>
      <c r="N27" s="13">
        <v>15</v>
      </c>
    </row>
    <row r="28" spans="1:14" x14ac:dyDescent="0.25">
      <c r="A28" s="2"/>
      <c r="B28" s="10" t="s">
        <v>19</v>
      </c>
      <c r="D28" s="21">
        <f>SUM(D24:D27)</f>
        <v>97.75</v>
      </c>
      <c r="E28" s="18">
        <f>SUM(F28:G28)</f>
        <v>121</v>
      </c>
      <c r="F28" s="19">
        <f t="shared" ref="F28:N28" si="3">SUM(F24:F27)</f>
        <v>40</v>
      </c>
      <c r="G28" s="12">
        <f t="shared" si="3"/>
        <v>81</v>
      </c>
      <c r="H28" s="18">
        <f t="shared" si="3"/>
        <v>0</v>
      </c>
      <c r="I28" s="18">
        <f t="shared" si="3"/>
        <v>19</v>
      </c>
      <c r="J28" s="18">
        <f t="shared" si="3"/>
        <v>3</v>
      </c>
      <c r="K28" s="18">
        <f t="shared" si="3"/>
        <v>3</v>
      </c>
      <c r="L28" s="18">
        <f t="shared" si="3"/>
        <v>7</v>
      </c>
      <c r="M28" s="18">
        <f t="shared" si="3"/>
        <v>26</v>
      </c>
      <c r="N28" s="18">
        <f t="shared" si="3"/>
        <v>63</v>
      </c>
    </row>
    <row r="29" spans="1:14" ht="15.75" x14ac:dyDescent="0.25">
      <c r="A29" s="42" t="s">
        <v>23</v>
      </c>
      <c r="D29" s="22"/>
      <c r="E29" s="12"/>
      <c r="G29" s="13"/>
      <c r="H29" s="13"/>
      <c r="I29" s="13"/>
      <c r="J29" s="13"/>
      <c r="K29" s="13"/>
      <c r="L29" s="13"/>
      <c r="M29" s="13"/>
    </row>
    <row r="30" spans="1:14" x14ac:dyDescent="0.25">
      <c r="B30" s="3" t="s">
        <v>14</v>
      </c>
      <c r="D30" s="22">
        <v>2.63</v>
      </c>
      <c r="E30" s="12">
        <v>7</v>
      </c>
      <c r="F30" s="6">
        <v>5</v>
      </c>
      <c r="G30" s="13">
        <v>2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7</v>
      </c>
    </row>
    <row r="31" spans="1:14" x14ac:dyDescent="0.25">
      <c r="A31" s="2"/>
      <c r="B31" s="3" t="s">
        <v>16</v>
      </c>
      <c r="D31" s="22">
        <v>0</v>
      </c>
      <c r="E31" s="12">
        <v>0</v>
      </c>
      <c r="F31" s="6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</row>
    <row r="32" spans="1:14" x14ac:dyDescent="0.25">
      <c r="A32" s="2"/>
      <c r="B32" s="3" t="s">
        <v>17</v>
      </c>
      <c r="D32" s="22">
        <v>2</v>
      </c>
      <c r="E32" s="12">
        <v>2</v>
      </c>
      <c r="F32" s="6">
        <v>1</v>
      </c>
      <c r="G32" s="13">
        <v>1</v>
      </c>
      <c r="H32" s="13">
        <v>0</v>
      </c>
      <c r="I32" s="13">
        <v>0</v>
      </c>
      <c r="J32" s="13">
        <v>0</v>
      </c>
      <c r="K32" s="13">
        <v>2</v>
      </c>
      <c r="L32" s="13">
        <v>0</v>
      </c>
      <c r="M32" s="13">
        <v>0</v>
      </c>
      <c r="N32" s="13">
        <v>0</v>
      </c>
    </row>
    <row r="33" spans="1:14" x14ac:dyDescent="0.25">
      <c r="A33" s="2"/>
      <c r="B33" s="7" t="s">
        <v>18</v>
      </c>
      <c r="C33" s="7"/>
      <c r="D33" s="23">
        <v>12</v>
      </c>
      <c r="E33" s="41">
        <v>12</v>
      </c>
      <c r="F33" s="9">
        <v>7</v>
      </c>
      <c r="G33" s="24">
        <v>5</v>
      </c>
      <c r="H33" s="24">
        <v>0</v>
      </c>
      <c r="I33" s="24">
        <v>2</v>
      </c>
      <c r="J33" s="24">
        <v>3</v>
      </c>
      <c r="K33" s="24">
        <v>3</v>
      </c>
      <c r="L33" s="24">
        <v>0</v>
      </c>
      <c r="M33" s="24">
        <v>0</v>
      </c>
      <c r="N33" s="24">
        <v>4</v>
      </c>
    </row>
    <row r="34" spans="1:14" x14ac:dyDescent="0.25">
      <c r="A34" s="2"/>
      <c r="B34" s="10" t="s">
        <v>19</v>
      </c>
      <c r="D34" s="25">
        <f>SUM(D30:D33)</f>
        <v>16.63</v>
      </c>
      <c r="E34" s="12">
        <f>SUM(F34:G34)</f>
        <v>21</v>
      </c>
      <c r="F34" s="5">
        <f t="shared" ref="F34:N34" si="4">SUM(F30:F33)</f>
        <v>13</v>
      </c>
      <c r="G34" s="12">
        <f t="shared" si="4"/>
        <v>8</v>
      </c>
      <c r="H34" s="12">
        <f t="shared" si="4"/>
        <v>0</v>
      </c>
      <c r="I34" s="12">
        <f t="shared" si="4"/>
        <v>2</v>
      </c>
      <c r="J34" s="12">
        <f t="shared" si="4"/>
        <v>3</v>
      </c>
      <c r="K34" s="12">
        <f t="shared" si="4"/>
        <v>5</v>
      </c>
      <c r="L34" s="12">
        <f t="shared" si="4"/>
        <v>0</v>
      </c>
      <c r="M34" s="12">
        <f t="shared" si="4"/>
        <v>0</v>
      </c>
      <c r="N34" s="12">
        <f t="shared" si="4"/>
        <v>11</v>
      </c>
    </row>
    <row r="35" spans="1:14" ht="15.75" x14ac:dyDescent="0.25">
      <c r="A35" s="42" t="s">
        <v>24</v>
      </c>
      <c r="B35" s="10"/>
      <c r="D35" s="22"/>
      <c r="E35" s="12"/>
      <c r="G35" s="13"/>
      <c r="H35" s="13"/>
      <c r="I35" s="13"/>
      <c r="J35" s="13"/>
      <c r="K35" s="13"/>
      <c r="L35" s="13"/>
      <c r="M35" s="13"/>
      <c r="N35" s="13"/>
    </row>
    <row r="36" spans="1:14" x14ac:dyDescent="0.25">
      <c r="B36" s="3" t="s">
        <v>14</v>
      </c>
      <c r="D36" s="22">
        <v>41.15</v>
      </c>
      <c r="E36" s="12">
        <v>110</v>
      </c>
      <c r="F36" s="6">
        <v>101</v>
      </c>
      <c r="G36" s="13">
        <v>9</v>
      </c>
      <c r="H36" s="13">
        <v>0</v>
      </c>
      <c r="I36" s="13">
        <v>2</v>
      </c>
      <c r="J36" s="13">
        <v>1</v>
      </c>
      <c r="K36" s="13">
        <v>0</v>
      </c>
      <c r="L36" s="13">
        <v>1</v>
      </c>
      <c r="M36" s="13">
        <v>31</v>
      </c>
      <c r="N36" s="13">
        <v>75</v>
      </c>
    </row>
    <row r="37" spans="1:14" x14ac:dyDescent="0.25">
      <c r="A37" s="2"/>
      <c r="B37" s="3" t="s">
        <v>16</v>
      </c>
      <c r="D37" s="22">
        <v>28</v>
      </c>
      <c r="E37" s="12">
        <v>28</v>
      </c>
      <c r="F37" s="6">
        <v>24</v>
      </c>
      <c r="G37" s="13">
        <v>4</v>
      </c>
      <c r="H37" s="13">
        <v>0</v>
      </c>
      <c r="I37" s="13">
        <v>0</v>
      </c>
      <c r="J37" s="13">
        <v>0</v>
      </c>
      <c r="K37" s="13">
        <v>1</v>
      </c>
      <c r="L37" s="13">
        <v>0</v>
      </c>
      <c r="M37" s="13">
        <v>3</v>
      </c>
      <c r="N37" s="13">
        <v>24</v>
      </c>
    </row>
    <row r="38" spans="1:14" x14ac:dyDescent="0.25">
      <c r="A38" s="2"/>
      <c r="B38" s="3" t="s">
        <v>17</v>
      </c>
      <c r="D38" s="22">
        <v>13</v>
      </c>
      <c r="E38" s="12">
        <v>13</v>
      </c>
      <c r="F38" s="6">
        <v>11</v>
      </c>
      <c r="G38" s="13">
        <v>2</v>
      </c>
      <c r="H38" s="13">
        <v>0</v>
      </c>
      <c r="I38" s="13">
        <v>2</v>
      </c>
      <c r="J38" s="13">
        <v>0</v>
      </c>
      <c r="K38" s="13">
        <v>0</v>
      </c>
      <c r="L38" s="13">
        <v>2</v>
      </c>
      <c r="M38" s="13">
        <v>4</v>
      </c>
      <c r="N38" s="13">
        <v>5</v>
      </c>
    </row>
    <row r="39" spans="1:14" x14ac:dyDescent="0.25">
      <c r="A39" s="2"/>
      <c r="B39" s="7" t="s">
        <v>18</v>
      </c>
      <c r="C39" s="7"/>
      <c r="D39" s="23">
        <v>17</v>
      </c>
      <c r="E39" s="41">
        <v>17</v>
      </c>
      <c r="F39" s="9">
        <v>14</v>
      </c>
      <c r="G39" s="24">
        <v>3</v>
      </c>
      <c r="H39" s="24">
        <v>0</v>
      </c>
      <c r="I39" s="24">
        <v>2</v>
      </c>
      <c r="J39" s="24">
        <v>1</v>
      </c>
      <c r="K39" s="24">
        <v>0</v>
      </c>
      <c r="L39" s="24">
        <v>0</v>
      </c>
      <c r="M39" s="24">
        <v>2</v>
      </c>
      <c r="N39" s="24">
        <v>12</v>
      </c>
    </row>
    <row r="40" spans="1:14" x14ac:dyDescent="0.25">
      <c r="B40" s="10" t="s">
        <v>19</v>
      </c>
      <c r="D40" s="25">
        <f>SUM(D36:D39)</f>
        <v>99.15</v>
      </c>
      <c r="E40" s="12">
        <f>SUM(F40:G40)</f>
        <v>168</v>
      </c>
      <c r="F40" s="5">
        <f t="shared" ref="F40:N40" si="5">SUM(F36:F39)</f>
        <v>150</v>
      </c>
      <c r="G40" s="12">
        <f t="shared" si="5"/>
        <v>18</v>
      </c>
      <c r="H40" s="12">
        <f t="shared" si="5"/>
        <v>0</v>
      </c>
      <c r="I40" s="12">
        <f t="shared" si="5"/>
        <v>6</v>
      </c>
      <c r="J40" s="12">
        <f t="shared" si="5"/>
        <v>2</v>
      </c>
      <c r="K40" s="12">
        <f t="shared" si="5"/>
        <v>1</v>
      </c>
      <c r="L40" s="12">
        <f t="shared" si="5"/>
        <v>3</v>
      </c>
      <c r="M40" s="12">
        <f t="shared" si="5"/>
        <v>40</v>
      </c>
      <c r="N40" s="12">
        <f t="shared" si="5"/>
        <v>116</v>
      </c>
    </row>
    <row r="41" spans="1:14" ht="15.75" x14ac:dyDescent="0.25">
      <c r="A41" s="43" t="s">
        <v>25</v>
      </c>
      <c r="B41" s="10"/>
      <c r="D41" s="25"/>
      <c r="E41" s="12"/>
      <c r="F41" s="5"/>
      <c r="G41" s="12"/>
      <c r="H41" s="12"/>
      <c r="I41" s="12"/>
      <c r="J41" s="12"/>
      <c r="K41" s="12"/>
      <c r="L41" s="12"/>
      <c r="M41" s="12"/>
      <c r="N41" s="12"/>
    </row>
    <row r="42" spans="1:14" x14ac:dyDescent="0.25">
      <c r="B42" s="3" t="s">
        <v>14</v>
      </c>
      <c r="D42" s="22">
        <f>5.23+2</f>
        <v>7.23</v>
      </c>
      <c r="E42" s="12">
        <f>15+3</f>
        <v>18</v>
      </c>
      <c r="F42" s="6">
        <f>8+2</f>
        <v>10</v>
      </c>
      <c r="G42" s="13">
        <f>7+1</f>
        <v>8</v>
      </c>
      <c r="H42" s="13">
        <v>0</v>
      </c>
      <c r="I42" s="13">
        <v>0</v>
      </c>
      <c r="J42" s="13">
        <v>0</v>
      </c>
      <c r="K42" s="13">
        <v>0</v>
      </c>
      <c r="L42" s="13">
        <v>1</v>
      </c>
      <c r="M42" s="13">
        <v>5</v>
      </c>
      <c r="N42" s="13">
        <f>10+2</f>
        <v>12</v>
      </c>
    </row>
    <row r="43" spans="1:14" x14ac:dyDescent="0.25">
      <c r="A43" s="29"/>
      <c r="B43" s="3" t="s">
        <v>16</v>
      </c>
      <c r="D43" s="22">
        <f>5-2</f>
        <v>3</v>
      </c>
      <c r="E43" s="12">
        <f>6-3</f>
        <v>3</v>
      </c>
      <c r="F43" s="6">
        <f>3-2</f>
        <v>1</v>
      </c>
      <c r="G43" s="6">
        <f>3-1</f>
        <v>2</v>
      </c>
      <c r="H43" s="13">
        <v>0</v>
      </c>
      <c r="I43" s="13">
        <v>0</v>
      </c>
      <c r="J43" s="13">
        <v>0</v>
      </c>
      <c r="K43" s="13">
        <v>1</v>
      </c>
      <c r="L43" s="6">
        <f>1-1</f>
        <v>0</v>
      </c>
      <c r="M43" s="6">
        <v>2</v>
      </c>
      <c r="N43" s="6">
        <f>2-2</f>
        <v>0</v>
      </c>
    </row>
    <row r="44" spans="1:14" x14ac:dyDescent="0.25">
      <c r="A44" s="2"/>
      <c r="B44" s="3" t="s">
        <v>17</v>
      </c>
      <c r="D44" s="22">
        <f>7</f>
        <v>7</v>
      </c>
      <c r="E44" s="12">
        <f>7</f>
        <v>7</v>
      </c>
      <c r="F44" s="6">
        <v>5</v>
      </c>
      <c r="G44" s="13">
        <v>2</v>
      </c>
      <c r="H44" s="13">
        <v>0</v>
      </c>
      <c r="I44" s="13">
        <v>1</v>
      </c>
      <c r="J44" s="13">
        <v>0</v>
      </c>
      <c r="K44" s="13">
        <v>0</v>
      </c>
      <c r="L44" s="13">
        <v>0</v>
      </c>
      <c r="M44" s="13">
        <v>2</v>
      </c>
      <c r="N44" s="13">
        <v>4</v>
      </c>
    </row>
    <row r="45" spans="1:14" x14ac:dyDescent="0.25">
      <c r="A45" s="2"/>
      <c r="B45" s="7" t="s">
        <v>18</v>
      </c>
      <c r="C45" s="7"/>
      <c r="D45" s="23">
        <v>15</v>
      </c>
      <c r="E45" s="41">
        <v>15</v>
      </c>
      <c r="F45" s="9">
        <v>6</v>
      </c>
      <c r="G45" s="24">
        <v>9</v>
      </c>
      <c r="H45" s="24">
        <v>0</v>
      </c>
      <c r="I45" s="24">
        <v>1</v>
      </c>
      <c r="J45" s="24">
        <v>1</v>
      </c>
      <c r="K45" s="24">
        <v>0</v>
      </c>
      <c r="L45" s="24">
        <v>0</v>
      </c>
      <c r="M45" s="24">
        <v>1</v>
      </c>
      <c r="N45" s="24">
        <v>12</v>
      </c>
    </row>
    <row r="46" spans="1:14" x14ac:dyDescent="0.25">
      <c r="A46" s="2"/>
      <c r="B46" s="10" t="s">
        <v>19</v>
      </c>
      <c r="D46" s="25">
        <f t="shared" ref="D46:N46" si="6">SUM(D42:D45)</f>
        <v>32.230000000000004</v>
      </c>
      <c r="E46" s="5">
        <f t="shared" si="6"/>
        <v>43</v>
      </c>
      <c r="F46" s="5">
        <f t="shared" si="6"/>
        <v>22</v>
      </c>
      <c r="G46" s="5">
        <f t="shared" si="6"/>
        <v>21</v>
      </c>
      <c r="H46" s="12">
        <f t="shared" si="6"/>
        <v>0</v>
      </c>
      <c r="I46" s="12">
        <f t="shared" si="6"/>
        <v>2</v>
      </c>
      <c r="J46" s="12">
        <f t="shared" si="6"/>
        <v>1</v>
      </c>
      <c r="K46" s="12">
        <f t="shared" si="6"/>
        <v>1</v>
      </c>
      <c r="L46" s="12">
        <f t="shared" si="6"/>
        <v>1</v>
      </c>
      <c r="M46" s="12">
        <f t="shared" si="6"/>
        <v>10</v>
      </c>
      <c r="N46" s="12">
        <f t="shared" si="6"/>
        <v>28</v>
      </c>
    </row>
    <row r="47" spans="1:14" ht="15.75" x14ac:dyDescent="0.25">
      <c r="A47" s="42" t="s">
        <v>26</v>
      </c>
      <c r="B47" s="10"/>
      <c r="D47" s="25"/>
      <c r="E47" s="12"/>
      <c r="F47" s="5"/>
      <c r="G47" s="12"/>
      <c r="H47" s="12"/>
      <c r="I47" s="12"/>
      <c r="J47" s="12"/>
      <c r="K47" s="12"/>
      <c r="L47" s="12"/>
      <c r="M47" s="12"/>
      <c r="N47" s="12"/>
    </row>
    <row r="48" spans="1:14" x14ac:dyDescent="0.25">
      <c r="B48" s="3" t="s">
        <v>14</v>
      </c>
      <c r="D48" s="22">
        <v>1.1000000000000001</v>
      </c>
      <c r="E48" s="12">
        <v>5</v>
      </c>
      <c r="F48" s="6">
        <v>2</v>
      </c>
      <c r="G48" s="13">
        <v>3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2</v>
      </c>
      <c r="N48" s="13">
        <v>3</v>
      </c>
    </row>
    <row r="49" spans="1:14" x14ac:dyDescent="0.25">
      <c r="A49" s="2"/>
      <c r="B49" s="3" t="s">
        <v>27</v>
      </c>
      <c r="D49" s="22">
        <v>0.5</v>
      </c>
      <c r="E49" s="12">
        <v>1</v>
      </c>
      <c r="F49" s="6">
        <v>1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1</v>
      </c>
      <c r="N49" s="13">
        <v>0</v>
      </c>
    </row>
    <row r="50" spans="1:14" x14ac:dyDescent="0.25">
      <c r="A50" s="2"/>
      <c r="B50" s="3" t="s">
        <v>16</v>
      </c>
      <c r="D50" s="22">
        <v>0</v>
      </c>
      <c r="E50" s="12">
        <v>0</v>
      </c>
      <c r="F50" s="6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</row>
    <row r="51" spans="1:14" x14ac:dyDescent="0.25">
      <c r="A51" s="2"/>
      <c r="B51" s="3" t="s">
        <v>17</v>
      </c>
      <c r="D51" s="22">
        <v>5</v>
      </c>
      <c r="E51" s="12">
        <v>5</v>
      </c>
      <c r="F51" s="6">
        <v>4</v>
      </c>
      <c r="G51" s="13">
        <v>1</v>
      </c>
      <c r="H51" s="13">
        <v>0</v>
      </c>
      <c r="I51" s="13">
        <v>1</v>
      </c>
      <c r="J51" s="13">
        <v>0</v>
      </c>
      <c r="K51" s="13">
        <v>0</v>
      </c>
      <c r="L51" s="13">
        <v>0</v>
      </c>
      <c r="M51" s="13">
        <v>3</v>
      </c>
      <c r="N51" s="13">
        <v>1</v>
      </c>
    </row>
    <row r="52" spans="1:14" x14ac:dyDescent="0.25">
      <c r="A52" s="2"/>
      <c r="B52" s="7" t="s">
        <v>18</v>
      </c>
      <c r="C52" s="7"/>
      <c r="D52" s="23">
        <v>2</v>
      </c>
      <c r="E52" s="41">
        <v>2</v>
      </c>
      <c r="F52" s="9">
        <v>2</v>
      </c>
      <c r="G52" s="24">
        <v>0</v>
      </c>
      <c r="H52" s="24">
        <v>0</v>
      </c>
      <c r="I52" s="24">
        <v>1</v>
      </c>
      <c r="J52" s="24">
        <v>0</v>
      </c>
      <c r="K52" s="24">
        <v>0</v>
      </c>
      <c r="L52" s="24">
        <v>0</v>
      </c>
      <c r="M52" s="24">
        <v>0</v>
      </c>
      <c r="N52" s="24">
        <v>1</v>
      </c>
    </row>
    <row r="53" spans="1:14" x14ac:dyDescent="0.25">
      <c r="A53" s="2"/>
      <c r="B53" s="10" t="s">
        <v>28</v>
      </c>
      <c r="D53" s="25">
        <f t="shared" ref="D53:N53" si="7">SUM(D48:D52)</f>
        <v>8.6</v>
      </c>
      <c r="E53" s="5">
        <f t="shared" si="7"/>
        <v>13</v>
      </c>
      <c r="F53" s="5">
        <f t="shared" si="7"/>
        <v>9</v>
      </c>
      <c r="G53" s="5">
        <f t="shared" si="7"/>
        <v>4</v>
      </c>
      <c r="H53" s="12">
        <f t="shared" si="7"/>
        <v>0</v>
      </c>
      <c r="I53" s="12">
        <f t="shared" si="7"/>
        <v>2</v>
      </c>
      <c r="J53" s="12">
        <f t="shared" si="7"/>
        <v>0</v>
      </c>
      <c r="K53" s="12">
        <f t="shared" si="7"/>
        <v>0</v>
      </c>
      <c r="L53" s="12">
        <f t="shared" si="7"/>
        <v>0</v>
      </c>
      <c r="M53" s="12">
        <f t="shared" si="7"/>
        <v>6</v>
      </c>
      <c r="N53" s="12">
        <f t="shared" si="7"/>
        <v>5</v>
      </c>
    </row>
    <row r="54" spans="1:14" ht="15.75" x14ac:dyDescent="0.25">
      <c r="A54" s="43" t="s">
        <v>29</v>
      </c>
      <c r="B54" s="26"/>
      <c r="C54" s="26"/>
      <c r="D54" s="25"/>
      <c r="E54" s="12"/>
      <c r="F54" s="5"/>
      <c r="G54" s="12"/>
      <c r="H54" s="12"/>
      <c r="I54" s="12"/>
      <c r="J54" s="12"/>
      <c r="K54" s="12"/>
      <c r="L54" s="12"/>
      <c r="M54" s="12"/>
      <c r="N54" s="12"/>
    </row>
    <row r="55" spans="1:14" x14ac:dyDescent="0.25">
      <c r="B55" s="3" t="s">
        <v>14</v>
      </c>
      <c r="D55" s="22">
        <v>14.59</v>
      </c>
      <c r="E55" s="12">
        <v>44</v>
      </c>
      <c r="F55" s="6">
        <v>17</v>
      </c>
      <c r="G55" s="13">
        <v>27</v>
      </c>
      <c r="H55" s="13">
        <v>1</v>
      </c>
      <c r="I55" s="13">
        <v>0</v>
      </c>
      <c r="J55" s="13">
        <v>0</v>
      </c>
      <c r="K55" s="13">
        <v>0</v>
      </c>
      <c r="L55" s="13">
        <v>0</v>
      </c>
      <c r="M55" s="13">
        <v>10</v>
      </c>
      <c r="N55" s="13">
        <v>33</v>
      </c>
    </row>
    <row r="56" spans="1:14" x14ac:dyDescent="0.25">
      <c r="A56" s="2"/>
      <c r="B56" s="3" t="s">
        <v>16</v>
      </c>
      <c r="D56" s="22">
        <v>3</v>
      </c>
      <c r="E56" s="12">
        <v>3</v>
      </c>
      <c r="F56" s="6">
        <v>0</v>
      </c>
      <c r="G56" s="13">
        <v>3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v>3</v>
      </c>
    </row>
    <row r="57" spans="1:14" x14ac:dyDescent="0.25">
      <c r="A57" s="2"/>
      <c r="B57" s="3" t="s">
        <v>17</v>
      </c>
      <c r="D57" s="22">
        <v>0</v>
      </c>
      <c r="E57" s="5">
        <v>0</v>
      </c>
      <c r="F57" s="6">
        <v>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>
        <v>0</v>
      </c>
      <c r="N57" s="6">
        <v>0</v>
      </c>
    </row>
    <row r="58" spans="1:14" x14ac:dyDescent="0.25">
      <c r="A58" s="2"/>
      <c r="B58" s="7" t="s">
        <v>18</v>
      </c>
      <c r="C58" s="7"/>
      <c r="D58" s="23">
        <v>0</v>
      </c>
      <c r="E58" s="41">
        <v>0</v>
      </c>
      <c r="F58" s="9">
        <v>0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9">
        <v>0</v>
      </c>
      <c r="M58" s="9">
        <v>0</v>
      </c>
      <c r="N58" s="9">
        <v>0</v>
      </c>
    </row>
    <row r="59" spans="1:14" x14ac:dyDescent="0.25">
      <c r="A59" s="2"/>
      <c r="B59" s="10" t="s">
        <v>19</v>
      </c>
      <c r="D59" s="25">
        <f>SUM(D55:D58)</f>
        <v>17.59</v>
      </c>
      <c r="E59" s="12">
        <f>SUM(F59:G59)</f>
        <v>47</v>
      </c>
      <c r="F59" s="12">
        <f t="shared" ref="F59:N59" si="8">SUM(F55:F58)</f>
        <v>17</v>
      </c>
      <c r="G59" s="12">
        <f t="shared" si="8"/>
        <v>30</v>
      </c>
      <c r="H59" s="12">
        <f t="shared" si="8"/>
        <v>1</v>
      </c>
      <c r="I59" s="12">
        <f t="shared" si="8"/>
        <v>0</v>
      </c>
      <c r="J59" s="12">
        <f t="shared" si="8"/>
        <v>0</v>
      </c>
      <c r="K59" s="12">
        <f t="shared" si="8"/>
        <v>0</v>
      </c>
      <c r="L59" s="12">
        <f t="shared" si="8"/>
        <v>0</v>
      </c>
      <c r="M59" s="12">
        <f t="shared" si="8"/>
        <v>10</v>
      </c>
      <c r="N59" s="12">
        <f t="shared" si="8"/>
        <v>36</v>
      </c>
    </row>
    <row r="60" spans="1:14" ht="15.75" x14ac:dyDescent="0.25">
      <c r="A60" s="42" t="s">
        <v>30</v>
      </c>
      <c r="B60" s="10"/>
      <c r="D60" s="25"/>
      <c r="E60" s="12"/>
      <c r="F60" s="5"/>
      <c r="G60" s="5"/>
      <c r="H60" s="5"/>
      <c r="I60" s="5"/>
      <c r="J60" s="5"/>
      <c r="K60" s="5"/>
      <c r="L60" s="5"/>
      <c r="M60" s="5"/>
      <c r="N60" s="5"/>
    </row>
    <row r="61" spans="1:14" x14ac:dyDescent="0.25">
      <c r="A61" s="44"/>
      <c r="B61" s="3" t="s">
        <v>14</v>
      </c>
      <c r="D61" s="22">
        <v>0.75</v>
      </c>
      <c r="E61" s="12">
        <v>3</v>
      </c>
      <c r="F61" s="6">
        <v>1</v>
      </c>
      <c r="G61" s="6">
        <v>2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3</v>
      </c>
    </row>
    <row r="62" spans="1:14" x14ac:dyDescent="0.25">
      <c r="A62" s="2"/>
      <c r="B62" s="3" t="s">
        <v>16</v>
      </c>
      <c r="D62" s="22">
        <v>1</v>
      </c>
      <c r="E62" s="12">
        <v>1</v>
      </c>
      <c r="F62" s="6">
        <v>1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1</v>
      </c>
    </row>
    <row r="63" spans="1:14" x14ac:dyDescent="0.25">
      <c r="A63" s="2"/>
      <c r="B63" s="3" t="s">
        <v>17</v>
      </c>
      <c r="D63" s="22">
        <f>SUM(D60)</f>
        <v>0</v>
      </c>
      <c r="E63" s="12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</row>
    <row r="64" spans="1:14" x14ac:dyDescent="0.25">
      <c r="A64" s="2"/>
      <c r="B64" s="7" t="s">
        <v>18</v>
      </c>
      <c r="C64" s="7"/>
      <c r="D64" s="23">
        <v>0</v>
      </c>
      <c r="E64" s="41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</row>
    <row r="65" spans="1:14" x14ac:dyDescent="0.25">
      <c r="A65" s="2"/>
      <c r="B65" s="10" t="s">
        <v>31</v>
      </c>
      <c r="C65" s="10"/>
      <c r="D65" s="25">
        <f>SUM(D61:D64)</f>
        <v>1.75</v>
      </c>
      <c r="E65" s="5">
        <f t="shared" ref="E65:N65" si="9">SUM(E61:E64)</f>
        <v>4</v>
      </c>
      <c r="F65" s="5">
        <f t="shared" si="9"/>
        <v>2</v>
      </c>
      <c r="G65" s="5">
        <f t="shared" si="9"/>
        <v>2</v>
      </c>
      <c r="H65" s="5">
        <f t="shared" si="9"/>
        <v>0</v>
      </c>
      <c r="I65" s="5">
        <f t="shared" si="9"/>
        <v>0</v>
      </c>
      <c r="J65" s="5">
        <f t="shared" si="9"/>
        <v>0</v>
      </c>
      <c r="K65" s="5">
        <f t="shared" si="9"/>
        <v>0</v>
      </c>
      <c r="L65" s="5">
        <f t="shared" si="9"/>
        <v>0</v>
      </c>
      <c r="M65" s="5">
        <f t="shared" si="9"/>
        <v>0</v>
      </c>
      <c r="N65" s="5">
        <f t="shared" si="9"/>
        <v>4</v>
      </c>
    </row>
    <row r="66" spans="1:14" ht="15.75" x14ac:dyDescent="0.25">
      <c r="A66" s="42" t="s">
        <v>32</v>
      </c>
    </row>
    <row r="67" spans="1:14" x14ac:dyDescent="0.25">
      <c r="B67" s="3" t="s">
        <v>14</v>
      </c>
      <c r="D67" s="22">
        <v>12.88</v>
      </c>
      <c r="E67" s="12">
        <v>21</v>
      </c>
      <c r="F67" s="6">
        <v>13</v>
      </c>
      <c r="G67" s="14">
        <v>8</v>
      </c>
      <c r="H67" s="14">
        <v>0</v>
      </c>
      <c r="I67" s="14">
        <v>2</v>
      </c>
      <c r="J67" s="14">
        <v>0</v>
      </c>
      <c r="K67" s="14">
        <v>2</v>
      </c>
      <c r="L67" s="14">
        <v>0</v>
      </c>
      <c r="M67" s="14">
        <v>2</v>
      </c>
      <c r="N67" s="14">
        <v>15</v>
      </c>
    </row>
    <row r="68" spans="1:14" x14ac:dyDescent="0.25">
      <c r="A68" s="2"/>
      <c r="B68" s="3" t="s">
        <v>16</v>
      </c>
      <c r="D68" s="22">
        <v>3</v>
      </c>
      <c r="E68" s="5">
        <v>3</v>
      </c>
      <c r="F68" s="6">
        <v>2</v>
      </c>
      <c r="G68" s="6">
        <v>1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3</v>
      </c>
    </row>
    <row r="69" spans="1:14" x14ac:dyDescent="0.25">
      <c r="A69" s="2"/>
      <c r="B69" s="3" t="s">
        <v>17</v>
      </c>
      <c r="D69" s="22">
        <v>0</v>
      </c>
      <c r="E69" s="12">
        <v>0</v>
      </c>
      <c r="F69" s="6">
        <v>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0</v>
      </c>
    </row>
    <row r="70" spans="1:14" x14ac:dyDescent="0.25">
      <c r="A70" s="2"/>
      <c r="B70" s="7" t="s">
        <v>18</v>
      </c>
      <c r="C70" s="7"/>
      <c r="D70" s="23">
        <v>0</v>
      </c>
      <c r="E70" s="41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</row>
    <row r="71" spans="1:14" x14ac:dyDescent="0.25">
      <c r="A71" s="2"/>
      <c r="B71" s="10" t="s">
        <v>19</v>
      </c>
      <c r="D71" s="25">
        <f>SUM(D67:D70)</f>
        <v>15.88</v>
      </c>
      <c r="E71" s="12">
        <f>SUM(F71:G71)</f>
        <v>24</v>
      </c>
      <c r="F71" s="5">
        <f t="shared" ref="F71:N71" si="10">SUM(F67:F70)</f>
        <v>15</v>
      </c>
      <c r="G71" s="5">
        <f t="shared" si="10"/>
        <v>9</v>
      </c>
      <c r="H71" s="5">
        <f t="shared" si="10"/>
        <v>0</v>
      </c>
      <c r="I71" s="5">
        <f t="shared" si="10"/>
        <v>2</v>
      </c>
      <c r="J71" s="5">
        <f t="shared" si="10"/>
        <v>0</v>
      </c>
      <c r="K71" s="5">
        <f t="shared" si="10"/>
        <v>2</v>
      </c>
      <c r="L71" s="5">
        <f t="shared" si="10"/>
        <v>0</v>
      </c>
      <c r="M71" s="5">
        <f t="shared" si="10"/>
        <v>2</v>
      </c>
      <c r="N71" s="5">
        <f t="shared" si="10"/>
        <v>18</v>
      </c>
    </row>
    <row r="72" spans="1:14" ht="15.75" x14ac:dyDescent="0.25">
      <c r="A72" s="42" t="s">
        <v>33</v>
      </c>
      <c r="B72" s="10"/>
      <c r="D72" s="22"/>
      <c r="E72" s="12"/>
      <c r="G72" s="13"/>
      <c r="H72" s="13"/>
      <c r="I72" s="13"/>
      <c r="J72" s="13"/>
      <c r="K72" s="13"/>
      <c r="L72" s="13"/>
      <c r="M72" s="13"/>
      <c r="N72" s="13"/>
    </row>
    <row r="73" spans="1:14" x14ac:dyDescent="0.25">
      <c r="B73" s="3" t="s">
        <v>14</v>
      </c>
      <c r="D73" s="22">
        <f>D5+D12+D18+D24+D30+D36+D42+D48+D55+D61+D67</f>
        <v>242.5</v>
      </c>
      <c r="E73" s="5">
        <f>E5+E12+E18+E24+E30+E36+E42+E48+E55+E61+E67</f>
        <v>563</v>
      </c>
      <c r="F73" s="6">
        <f>F5+F12+F18+F24+F30+F36+F42+F48+F55+F61+F67</f>
        <v>332</v>
      </c>
      <c r="G73" s="6">
        <f>G5+G12+G18+G24+G30+G36+G42+G48+G55+G61+G67</f>
        <v>231</v>
      </c>
      <c r="H73" s="6">
        <f>H5+H12+H18+H24+H30+H36+H42+H48+H55+H67</f>
        <v>2</v>
      </c>
      <c r="I73" s="6">
        <f>I5+I12+I18+I24+I30+I36+I42+I48+I55+I67</f>
        <v>21</v>
      </c>
      <c r="J73" s="6">
        <f>J5+J12+J18+J24+J30+J36+J42+J48+J55+J67</f>
        <v>17</v>
      </c>
      <c r="K73" s="6">
        <f>K5+K12+K18+K24+K30+K36+K42+K48+K55+K67</f>
        <v>8</v>
      </c>
      <c r="L73" s="6">
        <f>L5+L12+L18+L24+L30+L36+L42+L48+L55+L67</f>
        <v>14</v>
      </c>
      <c r="M73" s="6">
        <f>M5+M12+M18+M24+M30+M36+M42+M48+M55+M61+M67</f>
        <v>117</v>
      </c>
      <c r="N73" s="6">
        <f>N5+N12+N18+N24+N30+N36+N42+N48+N55+N61+N67</f>
        <v>384</v>
      </c>
    </row>
    <row r="74" spans="1:14" x14ac:dyDescent="0.25">
      <c r="A74" s="2"/>
      <c r="B74" s="3" t="s">
        <v>15</v>
      </c>
      <c r="D74" s="22">
        <f>D6</f>
        <v>2.58</v>
      </c>
      <c r="E74" s="5">
        <f>E6</f>
        <v>5</v>
      </c>
      <c r="F74" s="6">
        <f>F6</f>
        <v>4</v>
      </c>
      <c r="G74" s="6">
        <f>G6</f>
        <v>1</v>
      </c>
      <c r="H74" s="6">
        <f>H6+H49</f>
        <v>0</v>
      </c>
      <c r="I74" s="6">
        <f>I6+I49</f>
        <v>0</v>
      </c>
      <c r="J74" s="6">
        <f>J6+J49</f>
        <v>0</v>
      </c>
      <c r="K74" s="6">
        <f>K6+K49</f>
        <v>0</v>
      </c>
      <c r="L74" s="6">
        <f>L6+L49</f>
        <v>0</v>
      </c>
      <c r="M74" s="6">
        <f>M6</f>
        <v>0</v>
      </c>
      <c r="N74" s="6">
        <f>N6</f>
        <v>5</v>
      </c>
    </row>
    <row r="75" spans="1:14" x14ac:dyDescent="0.25">
      <c r="A75" s="2"/>
      <c r="B75" s="3" t="s">
        <v>27</v>
      </c>
      <c r="D75" s="22">
        <f t="shared" ref="D75:N75" si="11">D49</f>
        <v>0.5</v>
      </c>
      <c r="E75" s="5">
        <f t="shared" si="11"/>
        <v>1</v>
      </c>
      <c r="F75" s="6">
        <f t="shared" si="11"/>
        <v>1</v>
      </c>
      <c r="G75" s="6">
        <f t="shared" si="11"/>
        <v>0</v>
      </c>
      <c r="H75" s="6">
        <f t="shared" si="11"/>
        <v>0</v>
      </c>
      <c r="I75" s="6">
        <f t="shared" si="11"/>
        <v>0</v>
      </c>
      <c r="J75" s="6">
        <f t="shared" si="11"/>
        <v>0</v>
      </c>
      <c r="K75" s="6">
        <f t="shared" si="11"/>
        <v>0</v>
      </c>
      <c r="L75" s="6">
        <f t="shared" si="11"/>
        <v>0</v>
      </c>
      <c r="M75" s="6">
        <f t="shared" si="11"/>
        <v>1</v>
      </c>
      <c r="N75" s="6">
        <f t="shared" si="11"/>
        <v>0</v>
      </c>
    </row>
    <row r="76" spans="1:14" x14ac:dyDescent="0.25">
      <c r="A76" s="2"/>
      <c r="B76" s="3" t="s">
        <v>16</v>
      </c>
      <c r="D76" s="22">
        <f t="shared" ref="D76:F78" si="12">D7+D13+D19+D25+D31+D37+D43+D50+D56+D62+D68</f>
        <v>169</v>
      </c>
      <c r="E76" s="5">
        <f t="shared" si="12"/>
        <v>169</v>
      </c>
      <c r="F76" s="6">
        <f t="shared" si="12"/>
        <v>89</v>
      </c>
      <c r="G76" s="6">
        <f t="shared" ref="G76:L78" si="13">G7+G13+G19+G25+G31+G37+G43+G50+G56+G68</f>
        <v>80</v>
      </c>
      <c r="H76" s="6">
        <f t="shared" si="13"/>
        <v>0</v>
      </c>
      <c r="I76" s="6">
        <f t="shared" si="13"/>
        <v>9</v>
      </c>
      <c r="J76" s="6">
        <f t="shared" si="13"/>
        <v>6</v>
      </c>
      <c r="K76" s="6">
        <f t="shared" si="13"/>
        <v>7</v>
      </c>
      <c r="L76" s="6">
        <f t="shared" si="13"/>
        <v>3</v>
      </c>
      <c r="M76" s="6">
        <f>M7+M13+M19+M25+M31+M37+M43+M50+M56+ M62+M68</f>
        <v>26</v>
      </c>
      <c r="N76" s="6">
        <f>N7+N13+N19+N25+N31+N37+N43+N50+N56+ N62+N68</f>
        <v>118</v>
      </c>
    </row>
    <row r="77" spans="1:14" x14ac:dyDescent="0.25">
      <c r="A77" s="10"/>
      <c r="B77" s="3" t="s">
        <v>17</v>
      </c>
      <c r="D77" s="22">
        <f t="shared" si="12"/>
        <v>179</v>
      </c>
      <c r="E77" s="5">
        <f t="shared" si="12"/>
        <v>179</v>
      </c>
      <c r="F77" s="6">
        <f t="shared" si="12"/>
        <v>99</v>
      </c>
      <c r="G77" s="6">
        <f t="shared" si="13"/>
        <v>80</v>
      </c>
      <c r="H77" s="6">
        <f t="shared" si="13"/>
        <v>0</v>
      </c>
      <c r="I77" s="6">
        <f t="shared" si="13"/>
        <v>18</v>
      </c>
      <c r="J77" s="6">
        <f t="shared" si="13"/>
        <v>2</v>
      </c>
      <c r="K77" s="6">
        <f t="shared" si="13"/>
        <v>10</v>
      </c>
      <c r="L77" s="6">
        <f t="shared" si="13"/>
        <v>9</v>
      </c>
      <c r="M77" s="6">
        <f>M8+M14+M20+M26+M32+M38+M44+M51+M57+ M63+ M69</f>
        <v>68</v>
      </c>
      <c r="N77" s="6">
        <f>N8+N14+N20+N26+N32+N38+N44+N51+N57+ N63+ N69</f>
        <v>72</v>
      </c>
    </row>
    <row r="78" spans="1:14" x14ac:dyDescent="0.25">
      <c r="A78" s="10"/>
      <c r="B78" s="7" t="s">
        <v>18</v>
      </c>
      <c r="C78" s="7"/>
      <c r="D78" s="23">
        <f t="shared" si="12"/>
        <v>302</v>
      </c>
      <c r="E78" s="39">
        <f t="shared" si="12"/>
        <v>302</v>
      </c>
      <c r="F78" s="9">
        <f t="shared" si="12"/>
        <v>135</v>
      </c>
      <c r="G78" s="9">
        <f t="shared" si="13"/>
        <v>167</v>
      </c>
      <c r="H78" s="9">
        <f t="shared" si="13"/>
        <v>0</v>
      </c>
      <c r="I78" s="9">
        <f t="shared" si="13"/>
        <v>44</v>
      </c>
      <c r="J78" s="9">
        <f t="shared" si="13"/>
        <v>22</v>
      </c>
      <c r="K78" s="9">
        <f t="shared" si="13"/>
        <v>14</v>
      </c>
      <c r="L78" s="9">
        <f t="shared" si="13"/>
        <v>3</v>
      </c>
      <c r="M78" s="9">
        <f>M9+M15+M21+M27+M33+M39+M45+M52+M58+M70+M64</f>
        <v>14</v>
      </c>
      <c r="N78" s="9">
        <f>N9+N15+N21+N27+N33+N39+N45+N52+N58+N64+N70</f>
        <v>205</v>
      </c>
    </row>
    <row r="79" spans="1:14" x14ac:dyDescent="0.25">
      <c r="B79" s="10" t="s">
        <v>34</v>
      </c>
      <c r="D79" s="25">
        <f t="shared" ref="D79:L79" si="14">SUM(D73:D78)</f>
        <v>895.58</v>
      </c>
      <c r="E79" s="5">
        <f t="shared" si="14"/>
        <v>1219</v>
      </c>
      <c r="F79" s="5">
        <f t="shared" si="14"/>
        <v>660</v>
      </c>
      <c r="G79" s="5">
        <f t="shared" si="14"/>
        <v>559</v>
      </c>
      <c r="H79" s="5">
        <f t="shared" si="14"/>
        <v>2</v>
      </c>
      <c r="I79" s="5">
        <f t="shared" si="14"/>
        <v>92</v>
      </c>
      <c r="J79" s="5">
        <f t="shared" si="14"/>
        <v>47</v>
      </c>
      <c r="K79" s="5">
        <f t="shared" si="14"/>
        <v>39</v>
      </c>
      <c r="L79" s="5">
        <f t="shared" si="14"/>
        <v>29</v>
      </c>
      <c r="M79" s="5">
        <f>SUM(M73:M78)</f>
        <v>226</v>
      </c>
      <c r="N79" s="5">
        <f>SUM(N73:N78)</f>
        <v>784</v>
      </c>
    </row>
    <row r="80" spans="1:14" x14ac:dyDescent="0.25">
      <c r="A80" s="31" t="s">
        <v>35</v>
      </c>
      <c r="E80" s="11"/>
      <c r="F80" s="4"/>
      <c r="G80" s="4"/>
      <c r="H80" s="4"/>
      <c r="I80" s="4"/>
      <c r="J80" s="4"/>
      <c r="K80" s="4"/>
      <c r="L80" s="4"/>
      <c r="M80" s="4"/>
      <c r="N80" s="4"/>
    </row>
    <row r="81" spans="1:14" x14ac:dyDescent="0.25">
      <c r="A81" s="26"/>
      <c r="C81" s="4"/>
      <c r="D81" s="14"/>
    </row>
    <row r="82" spans="1:14" x14ac:dyDescent="0.25">
      <c r="A82" s="45"/>
      <c r="C82" s="4"/>
      <c r="D82" s="14"/>
      <c r="E82" s="46"/>
      <c r="N82" s="6"/>
    </row>
  </sheetData>
  <pageMargins left="0.7" right="0.7" top="0.75" bottom="0.75" header="0.3" footer="0.3"/>
  <pageSetup scale="78" orientation="landscape"/>
  <headerFooter>
    <oddHeader>&amp;L&amp;"Calibri,Bold"&amp;11Faculty and Staff&amp;C&amp;"Calibri,Bold"&amp;11Table 44&amp;R&amp;"Calibri,Bold"&amp;11Faculty Diversity: Summary of Tenure Status by College</oddHeader>
    <oddFooter>&amp;L&amp;"Calibri,Bold"&amp;11Office of Institutional Research, UMass Boston</oddFooter>
  </headerFooter>
  <rowBreaks count="1" manualBreakCount="1">
    <brk id="40" max="1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04"/>
  <sheetViews>
    <sheetView zoomScale="110" zoomScaleNormal="110" workbookViewId="0">
      <selection activeCell="A4" sqref="A4"/>
    </sheetView>
  </sheetViews>
  <sheetFormatPr defaultColWidth="11.42578125" defaultRowHeight="15" x14ac:dyDescent="0.25"/>
  <cols>
    <col min="1" max="1" width="9.28515625" style="3" customWidth="1"/>
    <col min="2" max="2" width="10.42578125" style="3" customWidth="1"/>
    <col min="3" max="3" width="16.42578125" style="3" customWidth="1"/>
    <col min="4" max="4" width="7" style="13" customWidth="1"/>
    <col min="5" max="5" width="7.42578125" style="12" customWidth="1"/>
    <col min="6" max="7" width="7.85546875" style="13" customWidth="1"/>
    <col min="8" max="8" width="13" style="13" customWidth="1"/>
    <col min="9" max="9" width="7.140625" style="13" customWidth="1"/>
    <col min="10" max="10" width="9.7109375" style="13" customWidth="1"/>
    <col min="11" max="11" width="9.42578125" style="13" customWidth="1"/>
    <col min="12" max="14" width="9.140625" style="13" customWidth="1"/>
    <col min="15" max="15" width="6.7109375" style="13" customWidth="1"/>
    <col min="16" max="16" width="11.42578125" style="70" customWidth="1"/>
    <col min="17" max="19" width="11.42578125" style="1" customWidth="1"/>
    <col min="20" max="20" width="5.42578125" style="1" customWidth="1"/>
    <col min="21" max="16384" width="11.42578125" style="1"/>
  </cols>
  <sheetData>
    <row r="1" spans="1:16" ht="18.75" x14ac:dyDescent="0.3">
      <c r="A1" s="27" t="s">
        <v>60</v>
      </c>
      <c r="B1" s="1"/>
      <c r="H1" s="69"/>
    </row>
    <row r="2" spans="1:16" s="26" customFormat="1" x14ac:dyDescent="0.25">
      <c r="A2" s="3"/>
      <c r="B2" s="3"/>
      <c r="C2" s="3"/>
      <c r="D2" s="13"/>
      <c r="E2" s="12"/>
      <c r="F2" s="13"/>
      <c r="G2" s="13"/>
      <c r="H2" s="12"/>
      <c r="I2" s="13"/>
      <c r="J2" s="12"/>
      <c r="K2" s="12"/>
      <c r="L2" s="12"/>
      <c r="M2" s="13"/>
      <c r="N2" s="13"/>
      <c r="O2" s="13"/>
      <c r="P2" s="71"/>
    </row>
    <row r="3" spans="1:16" s="26" customFormat="1" ht="45.75" thickBot="1" x14ac:dyDescent="0.3">
      <c r="A3" s="10"/>
      <c r="B3" s="32" t="s">
        <v>1</v>
      </c>
      <c r="C3" s="33"/>
      <c r="D3" s="72" t="s">
        <v>2</v>
      </c>
      <c r="E3" s="72" t="s">
        <v>3</v>
      </c>
      <c r="F3" s="72" t="s">
        <v>4</v>
      </c>
      <c r="G3" s="72" t="s">
        <v>5</v>
      </c>
      <c r="H3" s="73" t="s">
        <v>6</v>
      </c>
      <c r="I3" s="72" t="s">
        <v>7</v>
      </c>
      <c r="J3" s="73" t="s">
        <v>8</v>
      </c>
      <c r="K3" s="73" t="s">
        <v>9</v>
      </c>
      <c r="L3" s="73" t="s">
        <v>10</v>
      </c>
      <c r="M3" s="72" t="s">
        <v>11</v>
      </c>
      <c r="N3" s="73" t="s">
        <v>39</v>
      </c>
      <c r="O3" s="72" t="s">
        <v>12</v>
      </c>
      <c r="P3" s="71"/>
    </row>
    <row r="4" spans="1:16" s="26" customFormat="1" ht="15.75" x14ac:dyDescent="0.25">
      <c r="A4" s="42" t="s">
        <v>13</v>
      </c>
      <c r="B4" s="10"/>
      <c r="C4" s="3"/>
      <c r="D4" s="12"/>
      <c r="E4" s="12"/>
      <c r="F4" s="12"/>
      <c r="G4" s="12"/>
      <c r="H4" s="74"/>
      <c r="I4" s="12"/>
      <c r="J4" s="74"/>
      <c r="K4" s="74"/>
      <c r="L4" s="74"/>
      <c r="M4" s="12"/>
      <c r="N4" s="74"/>
      <c r="O4" s="12"/>
      <c r="P4" s="71"/>
    </row>
    <row r="5" spans="1:16" s="26" customFormat="1" x14ac:dyDescent="0.25">
      <c r="B5" s="3" t="s">
        <v>14</v>
      </c>
      <c r="C5" s="3"/>
      <c r="D5" s="13">
        <v>64.790000000000006</v>
      </c>
      <c r="E5" s="13">
        <v>146</v>
      </c>
      <c r="F5" s="13">
        <v>73</v>
      </c>
      <c r="G5" s="13">
        <v>73</v>
      </c>
      <c r="H5" s="13">
        <v>0</v>
      </c>
      <c r="I5" s="13">
        <v>5</v>
      </c>
      <c r="J5" s="13">
        <v>7</v>
      </c>
      <c r="K5" s="13">
        <v>3</v>
      </c>
      <c r="L5" s="13">
        <v>4</v>
      </c>
      <c r="M5" s="13">
        <v>18</v>
      </c>
      <c r="N5" s="13">
        <v>1</v>
      </c>
      <c r="O5" s="13">
        <v>108</v>
      </c>
      <c r="P5" s="71"/>
    </row>
    <row r="6" spans="1:16" s="26" customFormat="1" x14ac:dyDescent="0.25">
      <c r="A6" s="2"/>
      <c r="B6" s="3" t="s">
        <v>15</v>
      </c>
      <c r="C6" s="3"/>
      <c r="D6" s="13">
        <v>3.29</v>
      </c>
      <c r="E6" s="13">
        <v>6</v>
      </c>
      <c r="F6" s="13">
        <v>4</v>
      </c>
      <c r="G6" s="13">
        <v>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6</v>
      </c>
      <c r="P6" s="71"/>
    </row>
    <row r="7" spans="1:16" s="26" customFormat="1" x14ac:dyDescent="0.25">
      <c r="A7" s="2"/>
      <c r="B7" s="3" t="s">
        <v>48</v>
      </c>
      <c r="C7" s="3"/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71"/>
    </row>
    <row r="8" spans="1:16" s="26" customFormat="1" x14ac:dyDescent="0.25">
      <c r="A8" s="2"/>
      <c r="B8" s="3" t="s">
        <v>16</v>
      </c>
      <c r="C8" s="3"/>
      <c r="D8" s="13">
        <v>96.88</v>
      </c>
      <c r="E8" s="13">
        <v>98</v>
      </c>
      <c r="F8" s="13">
        <v>55</v>
      </c>
      <c r="G8" s="13">
        <v>43</v>
      </c>
      <c r="H8" s="13">
        <v>0</v>
      </c>
      <c r="I8" s="13">
        <v>7</v>
      </c>
      <c r="J8" s="13">
        <v>6</v>
      </c>
      <c r="K8" s="13">
        <v>3</v>
      </c>
      <c r="L8" s="13">
        <v>1</v>
      </c>
      <c r="M8" s="13">
        <v>8</v>
      </c>
      <c r="N8" s="13">
        <v>0</v>
      </c>
      <c r="O8" s="13">
        <v>73</v>
      </c>
      <c r="P8" s="71"/>
    </row>
    <row r="9" spans="1:16" s="26" customFormat="1" x14ac:dyDescent="0.25">
      <c r="A9" s="2"/>
      <c r="B9" s="3" t="s">
        <v>17</v>
      </c>
      <c r="C9" s="3"/>
      <c r="D9" s="13">
        <v>69</v>
      </c>
      <c r="E9" s="13">
        <v>69</v>
      </c>
      <c r="F9" s="13">
        <v>42</v>
      </c>
      <c r="G9" s="13">
        <v>27</v>
      </c>
      <c r="H9" s="13">
        <v>1</v>
      </c>
      <c r="I9" s="13">
        <v>9</v>
      </c>
      <c r="J9" s="13">
        <v>3</v>
      </c>
      <c r="K9" s="13">
        <v>9</v>
      </c>
      <c r="L9" s="13">
        <v>9</v>
      </c>
      <c r="M9" s="13">
        <v>6</v>
      </c>
      <c r="N9" s="13">
        <v>0</v>
      </c>
      <c r="O9" s="13">
        <v>32</v>
      </c>
      <c r="P9" s="71"/>
    </row>
    <row r="10" spans="1:16" s="26" customFormat="1" x14ac:dyDescent="0.25">
      <c r="A10" s="2"/>
      <c r="B10" s="7" t="s">
        <v>18</v>
      </c>
      <c r="C10" s="7"/>
      <c r="D10" s="24">
        <v>147</v>
      </c>
      <c r="E10" s="24">
        <v>147</v>
      </c>
      <c r="F10" s="24">
        <v>75</v>
      </c>
      <c r="G10" s="24">
        <v>72</v>
      </c>
      <c r="H10" s="24">
        <v>0</v>
      </c>
      <c r="I10" s="24">
        <v>14</v>
      </c>
      <c r="J10" s="24">
        <v>11</v>
      </c>
      <c r="K10" s="24">
        <v>12</v>
      </c>
      <c r="L10" s="24">
        <v>1</v>
      </c>
      <c r="M10" s="24">
        <v>7</v>
      </c>
      <c r="N10" s="24">
        <v>0</v>
      </c>
      <c r="O10" s="24">
        <v>102</v>
      </c>
      <c r="P10" s="71"/>
    </row>
    <row r="11" spans="1:16" s="26" customFormat="1" x14ac:dyDescent="0.25">
      <c r="A11" s="2"/>
      <c r="B11" s="10" t="s">
        <v>19</v>
      </c>
      <c r="C11" s="3"/>
      <c r="D11" s="12">
        <f>SUM(D5:D10)</f>
        <v>380.96000000000004</v>
      </c>
      <c r="E11" s="12">
        <f t="shared" ref="E11:O11" si="0">SUM(E5:E10)</f>
        <v>466</v>
      </c>
      <c r="F11" s="12">
        <f t="shared" si="0"/>
        <v>249</v>
      </c>
      <c r="G11" s="12">
        <f t="shared" si="0"/>
        <v>217</v>
      </c>
      <c r="H11" s="12">
        <f t="shared" si="0"/>
        <v>1</v>
      </c>
      <c r="I11" s="12">
        <f t="shared" si="0"/>
        <v>35</v>
      </c>
      <c r="J11" s="12">
        <f t="shared" si="0"/>
        <v>27</v>
      </c>
      <c r="K11" s="12">
        <f t="shared" si="0"/>
        <v>27</v>
      </c>
      <c r="L11" s="12">
        <f t="shared" si="0"/>
        <v>15</v>
      </c>
      <c r="M11" s="12">
        <f t="shared" si="0"/>
        <v>39</v>
      </c>
      <c r="N11" s="12">
        <f t="shared" si="0"/>
        <v>1</v>
      </c>
      <c r="O11" s="12">
        <f t="shared" si="0"/>
        <v>321</v>
      </c>
      <c r="P11" s="71"/>
    </row>
    <row r="12" spans="1:16" s="26" customFormat="1" ht="15.75" x14ac:dyDescent="0.25">
      <c r="A12" s="42" t="s">
        <v>41</v>
      </c>
      <c r="B12" s="10"/>
      <c r="C12" s="3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71"/>
    </row>
    <row r="13" spans="1:16" s="26" customFormat="1" ht="18.75" customHeight="1" x14ac:dyDescent="0.25">
      <c r="B13" s="3" t="s">
        <v>14</v>
      </c>
      <c r="C13" s="3"/>
      <c r="D13" s="13">
        <v>18.850000000000001</v>
      </c>
      <c r="E13" s="13">
        <v>33</v>
      </c>
      <c r="F13" s="13">
        <v>16</v>
      </c>
      <c r="G13" s="13">
        <v>17</v>
      </c>
      <c r="H13" s="13">
        <v>0</v>
      </c>
      <c r="I13" s="13">
        <v>7</v>
      </c>
      <c r="J13" s="13">
        <v>2</v>
      </c>
      <c r="K13" s="13">
        <v>1</v>
      </c>
      <c r="L13" s="13">
        <v>3</v>
      </c>
      <c r="M13" s="13">
        <v>1</v>
      </c>
      <c r="N13" s="13">
        <v>0</v>
      </c>
      <c r="O13" s="13">
        <v>19</v>
      </c>
      <c r="P13" s="71"/>
    </row>
    <row r="14" spans="1:16" s="26" customFormat="1" x14ac:dyDescent="0.25">
      <c r="A14" s="2"/>
      <c r="B14" s="3" t="s">
        <v>16</v>
      </c>
      <c r="C14" s="3"/>
      <c r="D14" s="13">
        <v>38</v>
      </c>
      <c r="E14" s="13">
        <v>38</v>
      </c>
      <c r="F14" s="13">
        <v>15</v>
      </c>
      <c r="G14" s="13">
        <v>23</v>
      </c>
      <c r="H14" s="13">
        <v>0</v>
      </c>
      <c r="I14" s="13">
        <v>3</v>
      </c>
      <c r="J14" s="13">
        <v>2</v>
      </c>
      <c r="K14" s="13">
        <v>1</v>
      </c>
      <c r="L14" s="13">
        <v>2</v>
      </c>
      <c r="M14" s="13">
        <v>5</v>
      </c>
      <c r="N14" s="13">
        <v>0</v>
      </c>
      <c r="O14" s="13">
        <v>25</v>
      </c>
      <c r="P14" s="71"/>
    </row>
    <row r="15" spans="1:16" s="26" customFormat="1" x14ac:dyDescent="0.25">
      <c r="A15" s="2"/>
      <c r="B15" s="3" t="s">
        <v>17</v>
      </c>
      <c r="C15" s="3"/>
      <c r="D15" s="13">
        <v>27</v>
      </c>
      <c r="E15" s="13">
        <v>27</v>
      </c>
      <c r="F15" s="13">
        <v>8</v>
      </c>
      <c r="G15" s="13">
        <v>19</v>
      </c>
      <c r="H15" s="13">
        <v>0</v>
      </c>
      <c r="I15" s="13">
        <v>3</v>
      </c>
      <c r="J15" s="13">
        <v>0</v>
      </c>
      <c r="K15" s="13">
        <v>1</v>
      </c>
      <c r="L15" s="13">
        <v>5</v>
      </c>
      <c r="M15" s="13">
        <v>4</v>
      </c>
      <c r="N15" s="13">
        <v>0</v>
      </c>
      <c r="O15" s="13">
        <v>14</v>
      </c>
      <c r="P15" s="71"/>
    </row>
    <row r="16" spans="1:16" s="26" customFormat="1" x14ac:dyDescent="0.25">
      <c r="A16" s="2"/>
      <c r="B16" s="3" t="s">
        <v>18</v>
      </c>
      <c r="C16" s="3"/>
      <c r="D16" s="13">
        <v>60</v>
      </c>
      <c r="E16" s="13">
        <v>60</v>
      </c>
      <c r="F16" s="13">
        <v>12</v>
      </c>
      <c r="G16" s="24">
        <v>48</v>
      </c>
      <c r="H16" s="13">
        <v>0</v>
      </c>
      <c r="I16" s="13">
        <v>14</v>
      </c>
      <c r="J16" s="13">
        <v>1</v>
      </c>
      <c r="K16" s="13">
        <v>2</v>
      </c>
      <c r="L16" s="13">
        <v>0</v>
      </c>
      <c r="M16" s="13">
        <v>4</v>
      </c>
      <c r="N16" s="13">
        <v>0</v>
      </c>
      <c r="O16" s="13">
        <v>39</v>
      </c>
      <c r="P16" s="71"/>
    </row>
    <row r="17" spans="1:16" s="26" customFormat="1" x14ac:dyDescent="0.25">
      <c r="A17" s="2"/>
      <c r="B17" s="15" t="s">
        <v>19</v>
      </c>
      <c r="C17" s="16"/>
      <c r="D17" s="18">
        <f t="shared" ref="D17:O17" si="1">SUM(D13:D16)</f>
        <v>143.85</v>
      </c>
      <c r="E17" s="18">
        <f t="shared" si="1"/>
        <v>158</v>
      </c>
      <c r="F17" s="18">
        <f t="shared" si="1"/>
        <v>51</v>
      </c>
      <c r="G17" s="12">
        <f t="shared" si="1"/>
        <v>107</v>
      </c>
      <c r="H17" s="18">
        <f t="shared" si="1"/>
        <v>0</v>
      </c>
      <c r="I17" s="18">
        <f t="shared" si="1"/>
        <v>27</v>
      </c>
      <c r="J17" s="18">
        <f t="shared" si="1"/>
        <v>5</v>
      </c>
      <c r="K17" s="18">
        <f t="shared" si="1"/>
        <v>5</v>
      </c>
      <c r="L17" s="18">
        <f t="shared" si="1"/>
        <v>10</v>
      </c>
      <c r="M17" s="18">
        <f t="shared" si="1"/>
        <v>14</v>
      </c>
      <c r="N17" s="18">
        <f t="shared" si="1"/>
        <v>0</v>
      </c>
      <c r="O17" s="18">
        <f t="shared" si="1"/>
        <v>97</v>
      </c>
      <c r="P17" s="71"/>
    </row>
    <row r="18" spans="1:16" s="26" customFormat="1" ht="15.75" x14ac:dyDescent="0.25">
      <c r="A18" s="42" t="s">
        <v>43</v>
      </c>
      <c r="B18" s="10"/>
      <c r="C18" s="3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71"/>
    </row>
    <row r="19" spans="1:16" s="26" customFormat="1" x14ac:dyDescent="0.25">
      <c r="B19" s="3" t="s">
        <v>14</v>
      </c>
      <c r="C19" s="3"/>
      <c r="D19" s="13">
        <v>13.87</v>
      </c>
      <c r="E19" s="13">
        <v>42</v>
      </c>
      <c r="F19" s="13">
        <v>26</v>
      </c>
      <c r="G19" s="13">
        <v>16</v>
      </c>
      <c r="H19" s="13">
        <v>0</v>
      </c>
      <c r="I19" s="13">
        <v>1</v>
      </c>
      <c r="J19" s="13">
        <v>5</v>
      </c>
      <c r="K19" s="13">
        <v>1</v>
      </c>
      <c r="L19" s="13">
        <v>0</v>
      </c>
      <c r="M19" s="13">
        <v>6</v>
      </c>
      <c r="N19" s="13">
        <v>0</v>
      </c>
      <c r="O19" s="13">
        <v>29</v>
      </c>
      <c r="P19" s="71"/>
    </row>
    <row r="20" spans="1:16" s="26" customFormat="1" x14ac:dyDescent="0.25">
      <c r="A20" s="2"/>
      <c r="B20" s="3" t="s">
        <v>15</v>
      </c>
      <c r="C20" s="3"/>
      <c r="D20" s="13">
        <v>0.83</v>
      </c>
      <c r="E20" s="13">
        <v>1</v>
      </c>
      <c r="F20" s="13">
        <v>0</v>
      </c>
      <c r="G20" s="13">
        <v>1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1</v>
      </c>
      <c r="P20" s="71"/>
    </row>
    <row r="21" spans="1:16" s="26" customFormat="1" x14ac:dyDescent="0.25">
      <c r="A21" s="2"/>
      <c r="B21" s="3" t="s">
        <v>16</v>
      </c>
      <c r="C21" s="3"/>
      <c r="D21" s="13">
        <v>7</v>
      </c>
      <c r="E21" s="13">
        <v>7</v>
      </c>
      <c r="F21" s="13">
        <v>5</v>
      </c>
      <c r="G21" s="13">
        <v>2</v>
      </c>
      <c r="H21" s="13">
        <v>0</v>
      </c>
      <c r="I21" s="13">
        <v>1</v>
      </c>
      <c r="J21" s="13">
        <v>0</v>
      </c>
      <c r="K21" s="13">
        <v>0</v>
      </c>
      <c r="L21" s="13">
        <v>0</v>
      </c>
      <c r="M21" s="13">
        <v>1</v>
      </c>
      <c r="N21" s="13">
        <v>0</v>
      </c>
      <c r="O21" s="13">
        <v>5</v>
      </c>
      <c r="P21" s="71"/>
    </row>
    <row r="22" spans="1:16" s="26" customFormat="1" x14ac:dyDescent="0.25">
      <c r="A22" s="2"/>
      <c r="B22" s="3" t="s">
        <v>17</v>
      </c>
      <c r="C22" s="3"/>
      <c r="D22" s="13">
        <v>18</v>
      </c>
      <c r="E22" s="13">
        <v>18</v>
      </c>
      <c r="F22" s="13">
        <v>15</v>
      </c>
      <c r="G22" s="13">
        <v>3</v>
      </c>
      <c r="H22" s="13">
        <v>0</v>
      </c>
      <c r="I22" s="13">
        <v>1</v>
      </c>
      <c r="J22" s="13">
        <v>1</v>
      </c>
      <c r="K22" s="13">
        <v>3</v>
      </c>
      <c r="L22" s="13">
        <v>1</v>
      </c>
      <c r="M22" s="13">
        <v>3</v>
      </c>
      <c r="N22" s="13">
        <v>0</v>
      </c>
      <c r="O22" s="13">
        <v>9</v>
      </c>
      <c r="P22" s="71"/>
    </row>
    <row r="23" spans="1:16" s="26" customFormat="1" x14ac:dyDescent="0.25">
      <c r="A23" s="2"/>
      <c r="B23" s="7" t="s">
        <v>18</v>
      </c>
      <c r="C23" s="7"/>
      <c r="D23" s="24">
        <v>31</v>
      </c>
      <c r="E23" s="24">
        <v>31</v>
      </c>
      <c r="F23" s="24">
        <v>20</v>
      </c>
      <c r="G23" s="24">
        <v>11</v>
      </c>
      <c r="H23" s="24">
        <v>0</v>
      </c>
      <c r="I23" s="24">
        <v>3</v>
      </c>
      <c r="J23" s="24">
        <v>4</v>
      </c>
      <c r="K23" s="24">
        <v>1</v>
      </c>
      <c r="L23" s="24">
        <v>0</v>
      </c>
      <c r="M23" s="24">
        <v>3</v>
      </c>
      <c r="N23" s="24">
        <v>0</v>
      </c>
      <c r="O23" s="24">
        <v>20</v>
      </c>
      <c r="P23" s="71"/>
    </row>
    <row r="24" spans="1:16" s="26" customFormat="1" x14ac:dyDescent="0.25">
      <c r="A24" s="2"/>
      <c r="B24" s="10" t="s">
        <v>19</v>
      </c>
      <c r="C24" s="3"/>
      <c r="D24" s="12">
        <f>SUM(D19:D23)</f>
        <v>70.7</v>
      </c>
      <c r="E24" s="12">
        <f t="shared" ref="E24:O24" si="2">SUM(E19:E23)</f>
        <v>99</v>
      </c>
      <c r="F24" s="12">
        <f t="shared" si="2"/>
        <v>66</v>
      </c>
      <c r="G24" s="12">
        <f t="shared" si="2"/>
        <v>33</v>
      </c>
      <c r="H24" s="12">
        <f t="shared" si="2"/>
        <v>0</v>
      </c>
      <c r="I24" s="12">
        <f t="shared" si="2"/>
        <v>6</v>
      </c>
      <c r="J24" s="12">
        <f t="shared" si="2"/>
        <v>10</v>
      </c>
      <c r="K24" s="12">
        <f t="shared" si="2"/>
        <v>5</v>
      </c>
      <c r="L24" s="12">
        <f t="shared" si="2"/>
        <v>1</v>
      </c>
      <c r="M24" s="12">
        <f t="shared" si="2"/>
        <v>13</v>
      </c>
      <c r="N24" s="12">
        <f t="shared" si="2"/>
        <v>0</v>
      </c>
      <c r="O24" s="12">
        <f t="shared" si="2"/>
        <v>64</v>
      </c>
      <c r="P24" s="71"/>
    </row>
    <row r="25" spans="1:16" s="26" customFormat="1" ht="15.75" x14ac:dyDescent="0.25">
      <c r="A25" s="42" t="s">
        <v>22</v>
      </c>
      <c r="B25" s="10"/>
      <c r="C25" s="3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71"/>
    </row>
    <row r="26" spans="1:16" s="26" customFormat="1" x14ac:dyDescent="0.25">
      <c r="B26" s="3" t="s">
        <v>14</v>
      </c>
      <c r="C26" s="3"/>
      <c r="D26" s="13">
        <v>14.5</v>
      </c>
      <c r="E26" s="13">
        <v>26</v>
      </c>
      <c r="F26" s="13">
        <v>7</v>
      </c>
      <c r="G26" s="13">
        <v>19</v>
      </c>
      <c r="H26" s="13">
        <v>0</v>
      </c>
      <c r="I26" s="13">
        <v>1</v>
      </c>
      <c r="J26" s="13">
        <v>0</v>
      </c>
      <c r="K26" s="13">
        <v>0</v>
      </c>
      <c r="L26" s="13">
        <v>1</v>
      </c>
      <c r="M26" s="13">
        <v>2</v>
      </c>
      <c r="N26" s="13">
        <v>0</v>
      </c>
      <c r="O26" s="13">
        <v>22</v>
      </c>
      <c r="P26" s="71"/>
    </row>
    <row r="27" spans="1:16" s="26" customFormat="1" x14ac:dyDescent="0.25">
      <c r="A27" s="2"/>
      <c r="B27" s="3" t="s">
        <v>16</v>
      </c>
      <c r="C27" s="3"/>
      <c r="D27" s="13">
        <v>18</v>
      </c>
      <c r="E27" s="13">
        <v>18</v>
      </c>
      <c r="F27" s="13">
        <v>8</v>
      </c>
      <c r="G27" s="13">
        <v>10</v>
      </c>
      <c r="H27" s="13">
        <v>0</v>
      </c>
      <c r="I27" s="13">
        <v>1</v>
      </c>
      <c r="J27" s="13">
        <v>2</v>
      </c>
      <c r="K27" s="13">
        <v>1</v>
      </c>
      <c r="L27" s="13"/>
      <c r="M27" s="13">
        <v>1</v>
      </c>
      <c r="N27" s="13">
        <v>0</v>
      </c>
      <c r="O27" s="13">
        <v>13</v>
      </c>
      <c r="P27" s="71"/>
    </row>
    <row r="28" spans="1:16" s="26" customFormat="1" x14ac:dyDescent="0.25">
      <c r="A28" s="2"/>
      <c r="B28" s="3" t="s">
        <v>17</v>
      </c>
      <c r="C28" s="3"/>
      <c r="D28" s="13">
        <v>22</v>
      </c>
      <c r="E28" s="13">
        <v>22</v>
      </c>
      <c r="F28" s="13">
        <v>10</v>
      </c>
      <c r="G28" s="13">
        <v>12</v>
      </c>
      <c r="H28" s="13">
        <v>0</v>
      </c>
      <c r="I28" s="13">
        <v>5</v>
      </c>
      <c r="J28" s="13">
        <v>1</v>
      </c>
      <c r="K28" s="13">
        <v>0</v>
      </c>
      <c r="L28" s="13">
        <v>9</v>
      </c>
      <c r="M28" s="13">
        <v>3</v>
      </c>
      <c r="N28" s="13">
        <v>0</v>
      </c>
      <c r="O28" s="13">
        <v>4</v>
      </c>
      <c r="P28" s="71"/>
    </row>
    <row r="29" spans="1:16" s="26" customFormat="1" x14ac:dyDescent="0.25">
      <c r="A29" s="2"/>
      <c r="B29" s="7" t="s">
        <v>18</v>
      </c>
      <c r="C29" s="7"/>
      <c r="D29" s="13">
        <v>39</v>
      </c>
      <c r="E29" s="13">
        <v>39</v>
      </c>
      <c r="F29" s="13">
        <v>10</v>
      </c>
      <c r="G29" s="24">
        <v>29</v>
      </c>
      <c r="H29" s="13">
        <v>0</v>
      </c>
      <c r="I29" s="13">
        <v>12</v>
      </c>
      <c r="J29" s="13">
        <v>0</v>
      </c>
      <c r="K29" s="13">
        <v>1</v>
      </c>
      <c r="L29" s="13">
        <v>1</v>
      </c>
      <c r="M29" s="13">
        <v>6</v>
      </c>
      <c r="N29" s="13">
        <v>0</v>
      </c>
      <c r="O29" s="13">
        <v>19</v>
      </c>
      <c r="P29" s="71"/>
    </row>
    <row r="30" spans="1:16" s="26" customFormat="1" x14ac:dyDescent="0.25">
      <c r="A30" s="2"/>
      <c r="B30" s="10" t="s">
        <v>19</v>
      </c>
      <c r="C30" s="3"/>
      <c r="D30" s="18">
        <f>SUM(D26:D29)</f>
        <v>93.5</v>
      </c>
      <c r="E30" s="18">
        <f>SUM(F30:G30)</f>
        <v>105</v>
      </c>
      <c r="F30" s="18">
        <f t="shared" ref="F30:O30" si="3">SUM(F26:F29)</f>
        <v>35</v>
      </c>
      <c r="G30" s="12">
        <f t="shared" si="3"/>
        <v>70</v>
      </c>
      <c r="H30" s="18">
        <f t="shared" si="3"/>
        <v>0</v>
      </c>
      <c r="I30" s="18">
        <f t="shared" si="3"/>
        <v>19</v>
      </c>
      <c r="J30" s="18">
        <f t="shared" si="3"/>
        <v>3</v>
      </c>
      <c r="K30" s="18">
        <f t="shared" si="3"/>
        <v>2</v>
      </c>
      <c r="L30" s="18">
        <f t="shared" si="3"/>
        <v>11</v>
      </c>
      <c r="M30" s="18">
        <f t="shared" si="3"/>
        <v>12</v>
      </c>
      <c r="N30" s="18">
        <f t="shared" si="3"/>
        <v>0</v>
      </c>
      <c r="O30" s="18">
        <f t="shared" si="3"/>
        <v>58</v>
      </c>
      <c r="P30" s="71"/>
    </row>
    <row r="31" spans="1:16" s="26" customFormat="1" ht="15.75" x14ac:dyDescent="0.25">
      <c r="A31" s="42" t="s">
        <v>58</v>
      </c>
      <c r="B31" s="3"/>
      <c r="C31" s="3"/>
      <c r="D31" s="13"/>
      <c r="E31" s="12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71"/>
    </row>
    <row r="32" spans="1:16" s="26" customFormat="1" x14ac:dyDescent="0.25">
      <c r="B32" s="3" t="s">
        <v>14</v>
      </c>
      <c r="C32" s="3"/>
      <c r="D32" s="13">
        <v>0.5</v>
      </c>
      <c r="E32" s="13">
        <v>1</v>
      </c>
      <c r="F32" s="13">
        <v>1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1</v>
      </c>
      <c r="P32" s="71"/>
    </row>
    <row r="33" spans="1:16" s="26" customFormat="1" x14ac:dyDescent="0.25">
      <c r="A33" s="2"/>
      <c r="B33" s="3" t="s">
        <v>16</v>
      </c>
      <c r="C33" s="3"/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71"/>
    </row>
    <row r="34" spans="1:16" s="26" customFormat="1" x14ac:dyDescent="0.25">
      <c r="A34" s="2"/>
      <c r="B34" s="3" t="s">
        <v>17</v>
      </c>
      <c r="C34" s="3"/>
      <c r="D34" s="13">
        <v>1</v>
      </c>
      <c r="E34" s="13">
        <v>1</v>
      </c>
      <c r="F34" s="13">
        <v>1</v>
      </c>
      <c r="G34" s="13">
        <v>0</v>
      </c>
      <c r="H34" s="13">
        <v>0</v>
      </c>
      <c r="I34" s="13">
        <v>0</v>
      </c>
      <c r="J34" s="13">
        <v>0</v>
      </c>
      <c r="K34" s="13">
        <v>1</v>
      </c>
      <c r="L34" s="13">
        <v>0</v>
      </c>
      <c r="M34" s="13">
        <v>0</v>
      </c>
      <c r="N34" s="13">
        <v>0</v>
      </c>
      <c r="O34" s="13">
        <v>0</v>
      </c>
      <c r="P34" s="71"/>
    </row>
    <row r="35" spans="1:16" s="26" customFormat="1" x14ac:dyDescent="0.25">
      <c r="A35" s="2"/>
      <c r="B35" s="7" t="s">
        <v>18</v>
      </c>
      <c r="C35" s="7"/>
      <c r="D35" s="24">
        <v>2</v>
      </c>
      <c r="E35" s="24">
        <v>2</v>
      </c>
      <c r="F35" s="24">
        <v>1</v>
      </c>
      <c r="G35" s="24">
        <v>1</v>
      </c>
      <c r="H35" s="24">
        <v>0</v>
      </c>
      <c r="I35" s="24">
        <v>0</v>
      </c>
      <c r="J35" s="24">
        <v>1</v>
      </c>
      <c r="K35" s="24">
        <v>1</v>
      </c>
      <c r="L35" s="24">
        <v>0</v>
      </c>
      <c r="M35" s="24">
        <v>0</v>
      </c>
      <c r="N35" s="24">
        <v>0</v>
      </c>
      <c r="O35" s="24">
        <v>0</v>
      </c>
      <c r="P35" s="71"/>
    </row>
    <row r="36" spans="1:16" s="26" customFormat="1" x14ac:dyDescent="0.25">
      <c r="A36" s="2"/>
      <c r="B36" s="10" t="s">
        <v>19</v>
      </c>
      <c r="C36" s="3"/>
      <c r="D36" s="12">
        <f>SUM(D32:D35)</f>
        <v>3.5</v>
      </c>
      <c r="E36" s="12">
        <f>SUM(F36:G36)</f>
        <v>4</v>
      </c>
      <c r="F36" s="12">
        <f t="shared" ref="F36:O36" si="4">SUM(F32:F35)</f>
        <v>3</v>
      </c>
      <c r="G36" s="12">
        <f t="shared" si="4"/>
        <v>1</v>
      </c>
      <c r="H36" s="12">
        <f t="shared" si="4"/>
        <v>0</v>
      </c>
      <c r="I36" s="12">
        <f t="shared" si="4"/>
        <v>0</v>
      </c>
      <c r="J36" s="12">
        <f t="shared" si="4"/>
        <v>1</v>
      </c>
      <c r="K36" s="12">
        <f t="shared" si="4"/>
        <v>2</v>
      </c>
      <c r="L36" s="12">
        <f t="shared" si="4"/>
        <v>0</v>
      </c>
      <c r="M36" s="12">
        <f t="shared" si="4"/>
        <v>0</v>
      </c>
      <c r="N36" s="12">
        <f t="shared" si="4"/>
        <v>0</v>
      </c>
      <c r="O36" s="12">
        <f t="shared" si="4"/>
        <v>1</v>
      </c>
      <c r="P36" s="71"/>
    </row>
    <row r="37" spans="1:16" s="26" customFormat="1" ht="15.75" x14ac:dyDescent="0.25">
      <c r="A37" s="42" t="s">
        <v>53</v>
      </c>
      <c r="B37" s="10"/>
      <c r="C37" s="3"/>
      <c r="D37" s="13"/>
      <c r="E37" s="12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71"/>
    </row>
    <row r="38" spans="1:16" s="26" customFormat="1" x14ac:dyDescent="0.25">
      <c r="B38" s="3" t="s">
        <v>14</v>
      </c>
      <c r="C38" s="3"/>
      <c r="D38" s="13">
        <v>35.25</v>
      </c>
      <c r="E38" s="13">
        <v>87</v>
      </c>
      <c r="F38" s="13">
        <v>78</v>
      </c>
      <c r="G38" s="13">
        <v>9</v>
      </c>
      <c r="H38" s="13">
        <v>0</v>
      </c>
      <c r="I38" s="13">
        <v>4</v>
      </c>
      <c r="J38" s="13">
        <v>4</v>
      </c>
      <c r="K38" s="13">
        <v>0</v>
      </c>
      <c r="L38" s="13">
        <v>0</v>
      </c>
      <c r="M38" s="13">
        <v>14</v>
      </c>
      <c r="N38" s="13">
        <v>0</v>
      </c>
      <c r="O38" s="13">
        <v>65</v>
      </c>
      <c r="P38" s="71"/>
    </row>
    <row r="39" spans="1:16" s="26" customFormat="1" x14ac:dyDescent="0.25">
      <c r="A39" s="2"/>
      <c r="B39" s="3" t="s">
        <v>16</v>
      </c>
      <c r="C39" s="3"/>
      <c r="D39" s="13">
        <v>22</v>
      </c>
      <c r="E39" s="13">
        <v>22</v>
      </c>
      <c r="F39" s="13">
        <v>20</v>
      </c>
      <c r="G39" s="13">
        <v>2</v>
      </c>
      <c r="H39" s="13">
        <v>0</v>
      </c>
      <c r="I39" s="13">
        <v>0</v>
      </c>
      <c r="J39" s="13">
        <v>0</v>
      </c>
      <c r="K39" s="13">
        <v>1</v>
      </c>
      <c r="L39" s="13">
        <v>1</v>
      </c>
      <c r="M39" s="13">
        <v>3</v>
      </c>
      <c r="N39" s="13">
        <v>0</v>
      </c>
      <c r="O39" s="13">
        <v>17</v>
      </c>
      <c r="P39" s="71"/>
    </row>
    <row r="40" spans="1:16" s="26" customFormat="1" x14ac:dyDescent="0.25">
      <c r="A40" s="2"/>
      <c r="B40" s="3" t="s">
        <v>17</v>
      </c>
      <c r="C40" s="3"/>
      <c r="D40" s="13">
        <v>11</v>
      </c>
      <c r="E40" s="13">
        <v>11</v>
      </c>
      <c r="F40" s="13">
        <v>8</v>
      </c>
      <c r="G40" s="13">
        <v>3</v>
      </c>
      <c r="H40" s="13">
        <v>0</v>
      </c>
      <c r="I40" s="13">
        <v>1</v>
      </c>
      <c r="J40" s="13">
        <v>1</v>
      </c>
      <c r="K40" s="13">
        <v>0</v>
      </c>
      <c r="L40" s="13">
        <v>3</v>
      </c>
      <c r="M40" s="13">
        <v>1</v>
      </c>
      <c r="N40" s="13">
        <v>0</v>
      </c>
      <c r="O40" s="13">
        <v>5</v>
      </c>
      <c r="P40" s="71"/>
    </row>
    <row r="41" spans="1:16" s="26" customFormat="1" ht="13.5" customHeight="1" x14ac:dyDescent="0.25">
      <c r="A41" s="2"/>
      <c r="B41" s="7" t="s">
        <v>18</v>
      </c>
      <c r="C41" s="7"/>
      <c r="D41" s="24">
        <v>18</v>
      </c>
      <c r="E41" s="24">
        <v>18</v>
      </c>
      <c r="F41" s="24">
        <v>15</v>
      </c>
      <c r="G41" s="24">
        <v>3</v>
      </c>
      <c r="H41" s="24">
        <v>0</v>
      </c>
      <c r="I41" s="24">
        <v>3</v>
      </c>
      <c r="J41" s="24">
        <v>1</v>
      </c>
      <c r="K41" s="24">
        <v>0</v>
      </c>
      <c r="L41" s="24">
        <v>0</v>
      </c>
      <c r="M41" s="24">
        <v>1</v>
      </c>
      <c r="N41" s="24">
        <v>0</v>
      </c>
      <c r="O41" s="24">
        <v>13</v>
      </c>
      <c r="P41" s="71"/>
    </row>
    <row r="42" spans="1:16" s="26" customFormat="1" x14ac:dyDescent="0.25">
      <c r="A42" s="2"/>
      <c r="B42" s="10" t="s">
        <v>19</v>
      </c>
      <c r="C42" s="3"/>
      <c r="D42" s="12">
        <f>SUM(D38:D41)</f>
        <v>86.25</v>
      </c>
      <c r="E42" s="12">
        <f>SUM(F42:G42)</f>
        <v>138</v>
      </c>
      <c r="F42" s="12">
        <f t="shared" ref="F42:O42" si="5">SUM(F38:F41)</f>
        <v>121</v>
      </c>
      <c r="G42" s="12">
        <f t="shared" si="5"/>
        <v>17</v>
      </c>
      <c r="H42" s="12">
        <f t="shared" si="5"/>
        <v>0</v>
      </c>
      <c r="I42" s="12">
        <f t="shared" si="5"/>
        <v>8</v>
      </c>
      <c r="J42" s="12">
        <f t="shared" si="5"/>
        <v>6</v>
      </c>
      <c r="K42" s="12">
        <f t="shared" si="5"/>
        <v>1</v>
      </c>
      <c r="L42" s="12">
        <f t="shared" si="5"/>
        <v>4</v>
      </c>
      <c r="M42" s="12">
        <f t="shared" si="5"/>
        <v>19</v>
      </c>
      <c r="N42" s="12">
        <f t="shared" si="5"/>
        <v>0</v>
      </c>
      <c r="O42" s="12">
        <f t="shared" si="5"/>
        <v>100</v>
      </c>
      <c r="P42" s="71"/>
    </row>
    <row r="43" spans="1:16" s="26" customFormat="1" ht="15.75" x14ac:dyDescent="0.25">
      <c r="A43" s="43" t="s">
        <v>49</v>
      </c>
      <c r="B43" s="10"/>
      <c r="C43" s="3"/>
      <c r="D43" s="13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71"/>
    </row>
    <row r="44" spans="1:16" s="26" customFormat="1" x14ac:dyDescent="0.25">
      <c r="B44" s="3" t="s">
        <v>14</v>
      </c>
      <c r="C44" s="3"/>
      <c r="D44" s="13">
        <v>5.35</v>
      </c>
      <c r="E44" s="13">
        <v>17</v>
      </c>
      <c r="F44" s="13">
        <v>10</v>
      </c>
      <c r="G44" s="13">
        <v>7</v>
      </c>
      <c r="H44" s="13">
        <v>0</v>
      </c>
      <c r="I44" s="13">
        <v>0</v>
      </c>
      <c r="J44" s="13">
        <v>0</v>
      </c>
      <c r="K44" s="13">
        <v>0</v>
      </c>
      <c r="L44" s="13">
        <v>1</v>
      </c>
      <c r="M44" s="13">
        <v>3</v>
      </c>
      <c r="N44" s="13">
        <v>0</v>
      </c>
      <c r="O44" s="13">
        <v>13</v>
      </c>
      <c r="P44" s="71"/>
    </row>
    <row r="45" spans="1:16" s="26" customFormat="1" x14ac:dyDescent="0.25">
      <c r="A45" s="29"/>
      <c r="B45" s="3" t="s">
        <v>40</v>
      </c>
      <c r="C45" s="3"/>
      <c r="D45" s="13">
        <v>0.5</v>
      </c>
      <c r="E45" s="13">
        <v>1</v>
      </c>
      <c r="F45" s="13">
        <v>1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1</v>
      </c>
      <c r="P45" s="71"/>
    </row>
    <row r="46" spans="1:16" s="26" customFormat="1" x14ac:dyDescent="0.25">
      <c r="B46" s="3" t="s">
        <v>16</v>
      </c>
      <c r="C46" s="3"/>
      <c r="D46" s="13">
        <v>5.5</v>
      </c>
      <c r="E46" s="13">
        <v>6</v>
      </c>
      <c r="F46" s="13">
        <v>4</v>
      </c>
      <c r="G46" s="13">
        <v>2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2</v>
      </c>
      <c r="N46" s="13">
        <v>0</v>
      </c>
      <c r="O46" s="13">
        <v>4</v>
      </c>
      <c r="P46" s="71"/>
    </row>
    <row r="47" spans="1:16" s="26" customFormat="1" x14ac:dyDescent="0.25">
      <c r="A47" s="2"/>
      <c r="B47" s="3" t="s">
        <v>17</v>
      </c>
      <c r="C47" s="3"/>
      <c r="D47" s="13">
        <v>9</v>
      </c>
      <c r="E47" s="13">
        <v>9</v>
      </c>
      <c r="F47" s="13">
        <v>6</v>
      </c>
      <c r="G47" s="13">
        <v>3</v>
      </c>
      <c r="H47" s="13">
        <v>0</v>
      </c>
      <c r="I47" s="13">
        <v>1</v>
      </c>
      <c r="J47" s="13">
        <v>0</v>
      </c>
      <c r="K47" s="13">
        <v>0</v>
      </c>
      <c r="L47" s="13">
        <v>2</v>
      </c>
      <c r="M47" s="13">
        <v>1</v>
      </c>
      <c r="N47" s="13">
        <v>0</v>
      </c>
      <c r="O47" s="13">
        <v>5</v>
      </c>
      <c r="P47" s="71"/>
    </row>
    <row r="48" spans="1:16" s="26" customFormat="1" x14ac:dyDescent="0.25">
      <c r="A48" s="2"/>
      <c r="B48" s="7" t="s">
        <v>18</v>
      </c>
      <c r="C48" s="7"/>
      <c r="D48" s="24">
        <v>20</v>
      </c>
      <c r="E48" s="24">
        <v>20</v>
      </c>
      <c r="F48" s="24">
        <v>8</v>
      </c>
      <c r="G48" s="24">
        <v>12</v>
      </c>
      <c r="H48" s="24">
        <v>0</v>
      </c>
      <c r="I48" s="24">
        <v>1</v>
      </c>
      <c r="J48" s="24">
        <v>3</v>
      </c>
      <c r="K48" s="24">
        <v>0</v>
      </c>
      <c r="L48" s="24">
        <v>0</v>
      </c>
      <c r="M48" s="24">
        <v>1</v>
      </c>
      <c r="N48" s="24">
        <v>0</v>
      </c>
      <c r="O48" s="24">
        <v>15</v>
      </c>
      <c r="P48" s="71"/>
    </row>
    <row r="49" spans="1:16" s="26" customFormat="1" x14ac:dyDescent="0.25">
      <c r="A49" s="2"/>
      <c r="B49" s="10" t="s">
        <v>19</v>
      </c>
      <c r="C49" s="3"/>
      <c r="D49" s="12">
        <f t="shared" ref="D49:O49" si="6">SUM(D44:D48)</f>
        <v>40.35</v>
      </c>
      <c r="E49" s="12">
        <f t="shared" si="6"/>
        <v>53</v>
      </c>
      <c r="F49" s="12">
        <f t="shared" si="6"/>
        <v>29</v>
      </c>
      <c r="G49" s="12">
        <f t="shared" si="6"/>
        <v>24</v>
      </c>
      <c r="H49" s="12">
        <f t="shared" si="6"/>
        <v>0</v>
      </c>
      <c r="I49" s="12">
        <f t="shared" si="6"/>
        <v>2</v>
      </c>
      <c r="J49" s="12">
        <f t="shared" si="6"/>
        <v>3</v>
      </c>
      <c r="K49" s="12">
        <f t="shared" si="6"/>
        <v>0</v>
      </c>
      <c r="L49" s="12">
        <f t="shared" si="6"/>
        <v>3</v>
      </c>
      <c r="M49" s="12">
        <f t="shared" si="6"/>
        <v>7</v>
      </c>
      <c r="N49" s="12">
        <f t="shared" si="6"/>
        <v>0</v>
      </c>
      <c r="O49" s="12">
        <f t="shared" si="6"/>
        <v>38</v>
      </c>
      <c r="P49" s="71"/>
    </row>
    <row r="50" spans="1:16" s="26" customFormat="1" ht="15.75" x14ac:dyDescent="0.25">
      <c r="A50" s="42" t="s">
        <v>26</v>
      </c>
      <c r="B50" s="10"/>
      <c r="C50" s="3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71"/>
    </row>
    <row r="51" spans="1:16" s="26" customFormat="1" x14ac:dyDescent="0.25">
      <c r="B51" s="3" t="s">
        <v>14</v>
      </c>
      <c r="C51" s="3"/>
      <c r="D51" s="13">
        <v>5.42</v>
      </c>
      <c r="E51" s="13">
        <v>19</v>
      </c>
      <c r="F51" s="13">
        <v>13</v>
      </c>
      <c r="G51" s="13">
        <v>6</v>
      </c>
      <c r="H51" s="13">
        <v>0</v>
      </c>
      <c r="I51" s="13">
        <v>2</v>
      </c>
      <c r="J51" s="13">
        <v>0</v>
      </c>
      <c r="K51" s="13">
        <v>1</v>
      </c>
      <c r="L51" s="13">
        <v>0</v>
      </c>
      <c r="M51" s="13">
        <v>2</v>
      </c>
      <c r="N51" s="13">
        <v>0</v>
      </c>
      <c r="O51" s="13">
        <v>14</v>
      </c>
      <c r="P51" s="71"/>
    </row>
    <row r="52" spans="1:16" s="26" customFormat="1" x14ac:dyDescent="0.25">
      <c r="A52" s="2"/>
      <c r="B52" s="3" t="s">
        <v>27</v>
      </c>
      <c r="C52" s="3"/>
      <c r="D52" s="13">
        <v>0.5</v>
      </c>
      <c r="E52" s="13">
        <v>1</v>
      </c>
      <c r="F52" s="13">
        <v>1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1</v>
      </c>
      <c r="P52" s="71"/>
    </row>
    <row r="53" spans="1:16" s="26" customFormat="1" x14ac:dyDescent="0.25">
      <c r="A53" s="2"/>
      <c r="B53" s="3" t="s">
        <v>16</v>
      </c>
      <c r="C53" s="3"/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71"/>
    </row>
    <row r="54" spans="1:16" s="26" customFormat="1" x14ac:dyDescent="0.25">
      <c r="A54" s="2"/>
      <c r="B54" s="3" t="s">
        <v>17</v>
      </c>
      <c r="C54" s="3"/>
      <c r="D54" s="13">
        <v>5</v>
      </c>
      <c r="E54" s="13">
        <v>5</v>
      </c>
      <c r="F54" s="13">
        <v>4</v>
      </c>
      <c r="G54" s="13">
        <v>1</v>
      </c>
      <c r="H54" s="13">
        <v>0</v>
      </c>
      <c r="I54" s="13">
        <v>1</v>
      </c>
      <c r="J54" s="13">
        <v>1</v>
      </c>
      <c r="K54" s="13">
        <v>0</v>
      </c>
      <c r="L54" s="13">
        <v>0</v>
      </c>
      <c r="M54" s="13">
        <v>1</v>
      </c>
      <c r="N54" s="13">
        <v>0</v>
      </c>
      <c r="O54" s="13">
        <v>2</v>
      </c>
      <c r="P54" s="71"/>
    </row>
    <row r="55" spans="1:16" s="26" customFormat="1" x14ac:dyDescent="0.25">
      <c r="A55" s="2"/>
      <c r="B55" s="7" t="s">
        <v>18</v>
      </c>
      <c r="C55" s="7"/>
      <c r="D55" s="24">
        <v>4</v>
      </c>
      <c r="E55" s="24">
        <v>4</v>
      </c>
      <c r="F55" s="24">
        <v>3</v>
      </c>
      <c r="G55" s="24">
        <v>1</v>
      </c>
      <c r="H55" s="24">
        <v>0</v>
      </c>
      <c r="I55" s="24">
        <v>3</v>
      </c>
      <c r="J55" s="24">
        <v>0</v>
      </c>
      <c r="K55" s="24">
        <v>0</v>
      </c>
      <c r="L55" s="24">
        <v>0</v>
      </c>
      <c r="M55" s="24">
        <v>0</v>
      </c>
      <c r="N55" s="24">
        <v>0</v>
      </c>
      <c r="O55" s="24">
        <v>1</v>
      </c>
      <c r="P55" s="71"/>
    </row>
    <row r="56" spans="1:16" s="26" customFormat="1" x14ac:dyDescent="0.25">
      <c r="A56" s="2"/>
      <c r="B56" s="10" t="s">
        <v>28</v>
      </c>
      <c r="C56" s="3"/>
      <c r="D56" s="12">
        <f t="shared" ref="D56:O56" si="7">SUM(D51:D55)</f>
        <v>14.92</v>
      </c>
      <c r="E56" s="12">
        <f t="shared" si="7"/>
        <v>29</v>
      </c>
      <c r="F56" s="12">
        <f t="shared" si="7"/>
        <v>21</v>
      </c>
      <c r="G56" s="12">
        <f t="shared" si="7"/>
        <v>8</v>
      </c>
      <c r="H56" s="12">
        <f t="shared" si="7"/>
        <v>0</v>
      </c>
      <c r="I56" s="12">
        <f t="shared" si="7"/>
        <v>6</v>
      </c>
      <c r="J56" s="12">
        <f t="shared" si="7"/>
        <v>1</v>
      </c>
      <c r="K56" s="12">
        <f t="shared" si="7"/>
        <v>1</v>
      </c>
      <c r="L56" s="12">
        <f t="shared" si="7"/>
        <v>0</v>
      </c>
      <c r="M56" s="12">
        <f t="shared" si="7"/>
        <v>3</v>
      </c>
      <c r="N56" s="12">
        <f t="shared" si="7"/>
        <v>0</v>
      </c>
      <c r="O56" s="12">
        <f t="shared" si="7"/>
        <v>18</v>
      </c>
      <c r="P56" s="71"/>
    </row>
    <row r="57" spans="1:16" s="26" customFormat="1" ht="15.75" x14ac:dyDescent="0.25">
      <c r="A57" s="43" t="s">
        <v>29</v>
      </c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71"/>
    </row>
    <row r="58" spans="1:16" s="26" customFormat="1" x14ac:dyDescent="0.25">
      <c r="B58" s="3" t="s">
        <v>14</v>
      </c>
      <c r="C58" s="3"/>
      <c r="D58" s="13">
        <v>11.12</v>
      </c>
      <c r="E58" s="13">
        <v>40</v>
      </c>
      <c r="F58" s="13">
        <v>18</v>
      </c>
      <c r="G58" s="13">
        <v>22</v>
      </c>
      <c r="H58" s="13">
        <v>1</v>
      </c>
      <c r="I58" s="13">
        <v>0</v>
      </c>
      <c r="J58" s="13">
        <v>0</v>
      </c>
      <c r="K58" s="13">
        <v>1</v>
      </c>
      <c r="L58" s="13">
        <v>1</v>
      </c>
      <c r="M58" s="13">
        <v>5</v>
      </c>
      <c r="N58" s="13">
        <v>0</v>
      </c>
      <c r="O58" s="13">
        <v>32</v>
      </c>
      <c r="P58" s="71"/>
    </row>
    <row r="59" spans="1:16" s="26" customFormat="1" x14ac:dyDescent="0.25">
      <c r="A59" s="2"/>
      <c r="B59" s="3" t="s">
        <v>16</v>
      </c>
      <c r="C59" s="3"/>
      <c r="D59" s="13">
        <v>2</v>
      </c>
      <c r="E59" s="13">
        <v>2</v>
      </c>
      <c r="F59" s="13">
        <v>1</v>
      </c>
      <c r="G59" s="13">
        <v>1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2</v>
      </c>
      <c r="P59" s="71"/>
    </row>
    <row r="60" spans="1:16" s="26" customFormat="1" x14ac:dyDescent="0.25">
      <c r="A60" s="2"/>
      <c r="B60" s="3" t="s">
        <v>17</v>
      </c>
      <c r="C60" s="3"/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71"/>
    </row>
    <row r="61" spans="1:16" s="26" customFormat="1" x14ac:dyDescent="0.25">
      <c r="A61" s="2"/>
      <c r="B61" s="7" t="s">
        <v>18</v>
      </c>
      <c r="C61" s="7"/>
      <c r="D61" s="24">
        <v>0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71"/>
    </row>
    <row r="62" spans="1:16" s="26" customFormat="1" x14ac:dyDescent="0.25">
      <c r="A62" s="2"/>
      <c r="B62" s="10" t="s">
        <v>19</v>
      </c>
      <c r="C62" s="3"/>
      <c r="D62" s="12">
        <f>SUM(D58:D61)</f>
        <v>13.12</v>
      </c>
      <c r="E62" s="12">
        <f>SUM(F62:G62)</f>
        <v>42</v>
      </c>
      <c r="F62" s="12">
        <f t="shared" ref="F62:O62" si="8">SUM(F58:F61)</f>
        <v>19</v>
      </c>
      <c r="G62" s="12">
        <f t="shared" si="8"/>
        <v>23</v>
      </c>
      <c r="H62" s="12">
        <f t="shared" si="8"/>
        <v>1</v>
      </c>
      <c r="I62" s="12">
        <f t="shared" si="8"/>
        <v>0</v>
      </c>
      <c r="J62" s="12">
        <f t="shared" si="8"/>
        <v>0</v>
      </c>
      <c r="K62" s="12">
        <f t="shared" si="8"/>
        <v>1</v>
      </c>
      <c r="L62" s="12">
        <f t="shared" si="8"/>
        <v>1</v>
      </c>
      <c r="M62" s="12">
        <f t="shared" si="8"/>
        <v>5</v>
      </c>
      <c r="N62" s="12">
        <f t="shared" si="8"/>
        <v>0</v>
      </c>
      <c r="O62" s="12">
        <f t="shared" si="8"/>
        <v>34</v>
      </c>
      <c r="P62" s="71"/>
    </row>
    <row r="63" spans="1:16" s="26" customFormat="1" ht="15.75" x14ac:dyDescent="0.25">
      <c r="A63" s="42" t="s">
        <v>30</v>
      </c>
      <c r="B63" s="10"/>
      <c r="C63" s="3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71"/>
    </row>
    <row r="64" spans="1:16" s="26" customFormat="1" x14ac:dyDescent="0.25">
      <c r="B64" s="3" t="s">
        <v>14</v>
      </c>
      <c r="C64" s="3"/>
      <c r="D64" s="13">
        <v>0.5</v>
      </c>
      <c r="E64" s="13">
        <v>2</v>
      </c>
      <c r="F64" s="13">
        <v>2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2</v>
      </c>
      <c r="P64" s="71"/>
    </row>
    <row r="65" spans="1:16" s="26" customFormat="1" x14ac:dyDescent="0.25">
      <c r="A65" s="2"/>
      <c r="B65" s="3" t="s">
        <v>16</v>
      </c>
      <c r="C65" s="3"/>
      <c r="D65" s="13">
        <v>1</v>
      </c>
      <c r="E65" s="13">
        <v>1</v>
      </c>
      <c r="F65" s="13">
        <v>1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1</v>
      </c>
      <c r="P65" s="71"/>
    </row>
    <row r="66" spans="1:16" s="26" customFormat="1" x14ac:dyDescent="0.25">
      <c r="A66" s="2"/>
      <c r="B66" s="3" t="s">
        <v>17</v>
      </c>
      <c r="C66" s="3"/>
      <c r="D66" s="13">
        <v>2</v>
      </c>
      <c r="E66" s="13">
        <v>2</v>
      </c>
      <c r="F66" s="13">
        <v>0</v>
      </c>
      <c r="G66" s="13">
        <v>2</v>
      </c>
      <c r="H66" s="13">
        <v>0</v>
      </c>
      <c r="I66" s="13">
        <v>0</v>
      </c>
      <c r="J66" s="13">
        <v>1</v>
      </c>
      <c r="K66" s="13">
        <v>0</v>
      </c>
      <c r="L66" s="13">
        <v>0</v>
      </c>
      <c r="M66" s="13">
        <v>0</v>
      </c>
      <c r="N66" s="13">
        <v>1</v>
      </c>
      <c r="O66" s="13">
        <v>0</v>
      </c>
      <c r="P66" s="71"/>
    </row>
    <row r="67" spans="1:16" s="26" customFormat="1" x14ac:dyDescent="0.25">
      <c r="A67" s="2"/>
      <c r="B67" s="7" t="s">
        <v>18</v>
      </c>
      <c r="C67" s="7"/>
      <c r="D67" s="24">
        <v>1</v>
      </c>
      <c r="E67" s="24">
        <v>1</v>
      </c>
      <c r="F67" s="24">
        <v>0</v>
      </c>
      <c r="G67" s="24">
        <v>1</v>
      </c>
      <c r="H67" s="24">
        <v>0</v>
      </c>
      <c r="I67" s="24">
        <v>0</v>
      </c>
      <c r="J67" s="24">
        <v>0</v>
      </c>
      <c r="K67" s="24">
        <v>0</v>
      </c>
      <c r="L67" s="24">
        <v>0</v>
      </c>
      <c r="M67" s="24">
        <v>0</v>
      </c>
      <c r="N67" s="24">
        <v>0</v>
      </c>
      <c r="O67" s="24">
        <v>1</v>
      </c>
      <c r="P67" s="71"/>
    </row>
    <row r="68" spans="1:16" s="30" customFormat="1" x14ac:dyDescent="0.25">
      <c r="A68" s="2"/>
      <c r="B68" s="10" t="s">
        <v>31</v>
      </c>
      <c r="C68" s="10"/>
      <c r="D68" s="12">
        <f>SUM(D64:D67)</f>
        <v>4.5</v>
      </c>
      <c r="E68" s="12">
        <f t="shared" ref="E68:O68" si="9">SUM(E64:E67)</f>
        <v>6</v>
      </c>
      <c r="F68" s="12">
        <f t="shared" si="9"/>
        <v>3</v>
      </c>
      <c r="G68" s="12">
        <f t="shared" si="9"/>
        <v>3</v>
      </c>
      <c r="H68" s="12">
        <f t="shared" si="9"/>
        <v>0</v>
      </c>
      <c r="I68" s="12">
        <f t="shared" si="9"/>
        <v>0</v>
      </c>
      <c r="J68" s="12">
        <f t="shared" si="9"/>
        <v>1</v>
      </c>
      <c r="K68" s="12">
        <f t="shared" si="9"/>
        <v>0</v>
      </c>
      <c r="L68" s="12">
        <f t="shared" si="9"/>
        <v>0</v>
      </c>
      <c r="M68" s="12">
        <f t="shared" si="9"/>
        <v>0</v>
      </c>
      <c r="N68" s="12">
        <f t="shared" si="9"/>
        <v>1</v>
      </c>
      <c r="O68" s="12">
        <f t="shared" si="9"/>
        <v>4</v>
      </c>
      <c r="P68" s="75"/>
    </row>
    <row r="69" spans="1:16" ht="15.75" x14ac:dyDescent="0.25">
      <c r="A69" s="42" t="s">
        <v>32</v>
      </c>
    </row>
    <row r="70" spans="1:16" s="26" customFormat="1" ht="12.75" customHeight="1" x14ac:dyDescent="0.25">
      <c r="B70" s="3" t="s">
        <v>14</v>
      </c>
      <c r="C70" s="3"/>
      <c r="D70" s="13">
        <v>7.5</v>
      </c>
      <c r="E70" s="13">
        <v>11</v>
      </c>
      <c r="F70" s="13">
        <v>7</v>
      </c>
      <c r="G70" s="13">
        <v>4</v>
      </c>
      <c r="H70" s="13">
        <v>0</v>
      </c>
      <c r="I70" s="13">
        <v>2</v>
      </c>
      <c r="J70" s="13">
        <v>0</v>
      </c>
      <c r="K70" s="13">
        <v>1</v>
      </c>
      <c r="L70" s="13">
        <v>0</v>
      </c>
      <c r="M70" s="13">
        <v>1</v>
      </c>
      <c r="N70" s="13">
        <v>0</v>
      </c>
      <c r="O70" s="13">
        <v>7</v>
      </c>
      <c r="P70" s="71"/>
    </row>
    <row r="71" spans="1:16" s="26" customFormat="1" x14ac:dyDescent="0.25">
      <c r="A71" s="2"/>
      <c r="B71" s="3" t="s">
        <v>16</v>
      </c>
      <c r="C71" s="3"/>
      <c r="D71" s="13">
        <v>4</v>
      </c>
      <c r="E71" s="13">
        <v>4</v>
      </c>
      <c r="F71" s="13">
        <v>3</v>
      </c>
      <c r="G71" s="13">
        <v>1</v>
      </c>
      <c r="H71" s="13">
        <v>0</v>
      </c>
      <c r="I71" s="13">
        <v>1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v>3</v>
      </c>
      <c r="P71" s="71"/>
    </row>
    <row r="72" spans="1:16" s="26" customFormat="1" x14ac:dyDescent="0.25">
      <c r="A72" s="2"/>
      <c r="B72" s="3" t="s">
        <v>17</v>
      </c>
      <c r="C72" s="3"/>
      <c r="D72" s="13"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71"/>
    </row>
    <row r="73" spans="1:16" s="26" customFormat="1" x14ac:dyDescent="0.25">
      <c r="A73" s="2"/>
      <c r="B73" s="7" t="s">
        <v>18</v>
      </c>
      <c r="C73" s="7"/>
      <c r="D73" s="24">
        <v>2</v>
      </c>
      <c r="E73" s="24">
        <v>2</v>
      </c>
      <c r="F73" s="24">
        <v>0</v>
      </c>
      <c r="G73" s="24">
        <v>2</v>
      </c>
      <c r="H73" s="24">
        <v>0</v>
      </c>
      <c r="I73" s="24">
        <v>0</v>
      </c>
      <c r="J73" s="24">
        <v>1</v>
      </c>
      <c r="K73" s="24">
        <v>0</v>
      </c>
      <c r="L73" s="24">
        <v>0</v>
      </c>
      <c r="M73" s="24">
        <v>1</v>
      </c>
      <c r="N73" s="24">
        <v>0</v>
      </c>
      <c r="O73" s="24">
        <v>0</v>
      </c>
      <c r="P73" s="71"/>
    </row>
    <row r="74" spans="1:16" s="26" customFormat="1" x14ac:dyDescent="0.25">
      <c r="A74" s="2"/>
      <c r="B74" s="10" t="s">
        <v>19</v>
      </c>
      <c r="C74" s="3"/>
      <c r="D74" s="12">
        <f>SUM(D70:D73)</f>
        <v>13.5</v>
      </c>
      <c r="E74" s="12">
        <f>SUM(F74:G74)</f>
        <v>17</v>
      </c>
      <c r="F74" s="12">
        <f t="shared" ref="F74:O74" si="10">SUM(F70:F73)</f>
        <v>10</v>
      </c>
      <c r="G74" s="12">
        <f t="shared" si="10"/>
        <v>7</v>
      </c>
      <c r="H74" s="12">
        <f t="shared" si="10"/>
        <v>0</v>
      </c>
      <c r="I74" s="12">
        <f t="shared" si="10"/>
        <v>3</v>
      </c>
      <c r="J74" s="12">
        <f t="shared" si="10"/>
        <v>1</v>
      </c>
      <c r="K74" s="12">
        <f t="shared" si="10"/>
        <v>1</v>
      </c>
      <c r="L74" s="12">
        <f t="shared" si="10"/>
        <v>0</v>
      </c>
      <c r="M74" s="12">
        <f t="shared" si="10"/>
        <v>2</v>
      </c>
      <c r="N74" s="12">
        <f t="shared" si="10"/>
        <v>0</v>
      </c>
      <c r="O74" s="12">
        <f t="shared" si="10"/>
        <v>10</v>
      </c>
      <c r="P74" s="71"/>
    </row>
    <row r="75" spans="1:16" s="26" customFormat="1" ht="15.75" x14ac:dyDescent="0.25">
      <c r="A75" s="42" t="s">
        <v>59</v>
      </c>
      <c r="B75" s="10"/>
      <c r="C75" s="3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71"/>
    </row>
    <row r="76" spans="1:16" s="26" customFormat="1" x14ac:dyDescent="0.25">
      <c r="B76" s="3" t="s">
        <v>14</v>
      </c>
      <c r="C76" s="3"/>
      <c r="D76" s="13"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71"/>
    </row>
    <row r="77" spans="1:16" s="26" customFormat="1" x14ac:dyDescent="0.25">
      <c r="A77" s="2"/>
      <c r="B77" s="3" t="s">
        <v>16</v>
      </c>
      <c r="C77" s="3"/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71"/>
    </row>
    <row r="78" spans="1:16" s="26" customFormat="1" x14ac:dyDescent="0.25">
      <c r="A78" s="2"/>
      <c r="B78" s="3" t="s">
        <v>17</v>
      </c>
      <c r="C78" s="3"/>
      <c r="D78" s="13"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71"/>
    </row>
    <row r="79" spans="1:16" s="26" customFormat="1" x14ac:dyDescent="0.25">
      <c r="A79" s="2"/>
      <c r="B79" s="7" t="s">
        <v>18</v>
      </c>
      <c r="C79" s="7"/>
      <c r="D79" s="24">
        <v>0</v>
      </c>
      <c r="E79" s="24">
        <v>0</v>
      </c>
      <c r="F79" s="24">
        <v>0</v>
      </c>
      <c r="G79" s="24">
        <v>0</v>
      </c>
      <c r="H79" s="24">
        <v>0</v>
      </c>
      <c r="I79" s="24">
        <v>0</v>
      </c>
      <c r="J79" s="24">
        <v>0</v>
      </c>
      <c r="K79" s="24">
        <v>0</v>
      </c>
      <c r="L79" s="24">
        <v>0</v>
      </c>
      <c r="M79" s="24">
        <v>0</v>
      </c>
      <c r="N79" s="24">
        <v>0</v>
      </c>
      <c r="O79" s="24">
        <v>0</v>
      </c>
      <c r="P79" s="71"/>
    </row>
    <row r="80" spans="1:16" s="26" customFormat="1" x14ac:dyDescent="0.25">
      <c r="A80" s="2"/>
      <c r="B80" s="10" t="s">
        <v>28</v>
      </c>
      <c r="C80" s="10"/>
      <c r="D80" s="12">
        <f>SUM(D76:D79)</f>
        <v>0</v>
      </c>
      <c r="E80" s="12">
        <f t="shared" ref="E80:O80" si="11">SUM(E76:E79)</f>
        <v>0</v>
      </c>
      <c r="F80" s="12">
        <f t="shared" si="11"/>
        <v>0</v>
      </c>
      <c r="G80" s="12">
        <f t="shared" si="11"/>
        <v>0</v>
      </c>
      <c r="H80" s="12">
        <f t="shared" si="11"/>
        <v>0</v>
      </c>
      <c r="I80" s="12">
        <f t="shared" si="11"/>
        <v>0</v>
      </c>
      <c r="J80" s="12">
        <f t="shared" si="11"/>
        <v>0</v>
      </c>
      <c r="K80" s="12">
        <f t="shared" si="11"/>
        <v>0</v>
      </c>
      <c r="L80" s="12">
        <f t="shared" si="11"/>
        <v>0</v>
      </c>
      <c r="M80" s="12">
        <f t="shared" si="11"/>
        <v>0</v>
      </c>
      <c r="N80" s="12">
        <f t="shared" si="11"/>
        <v>0</v>
      </c>
      <c r="O80" s="12">
        <f t="shared" si="11"/>
        <v>0</v>
      </c>
      <c r="P80" s="71"/>
    </row>
    <row r="81" spans="1:16" s="26" customFormat="1" ht="15.75" x14ac:dyDescent="0.25">
      <c r="A81" s="42" t="s">
        <v>46</v>
      </c>
      <c r="B81" s="10"/>
      <c r="C81" s="10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71"/>
    </row>
    <row r="82" spans="1:16" s="26" customFormat="1" x14ac:dyDescent="0.25">
      <c r="B82" s="3" t="s">
        <v>14</v>
      </c>
      <c r="C82" s="3"/>
      <c r="D82" s="13">
        <v>2.5</v>
      </c>
      <c r="E82" s="13">
        <v>5</v>
      </c>
      <c r="F82" s="13">
        <v>3</v>
      </c>
      <c r="G82" s="13">
        <v>2</v>
      </c>
      <c r="H82" s="13">
        <v>0</v>
      </c>
      <c r="I82" s="13">
        <v>1</v>
      </c>
      <c r="J82" s="13">
        <v>0</v>
      </c>
      <c r="K82" s="13">
        <v>0</v>
      </c>
      <c r="L82" s="13">
        <v>1</v>
      </c>
      <c r="M82" s="13">
        <v>0</v>
      </c>
      <c r="N82" s="13">
        <v>0</v>
      </c>
      <c r="O82" s="13">
        <v>3</v>
      </c>
      <c r="P82" s="71"/>
    </row>
    <row r="83" spans="1:16" s="26" customFormat="1" x14ac:dyDescent="0.25">
      <c r="A83" s="2"/>
      <c r="B83" s="3" t="s">
        <v>15</v>
      </c>
      <c r="C83" s="3"/>
      <c r="D83" s="13">
        <v>1.33</v>
      </c>
      <c r="E83" s="13">
        <v>2</v>
      </c>
      <c r="F83" s="13">
        <v>1</v>
      </c>
      <c r="G83" s="13">
        <v>1</v>
      </c>
      <c r="H83" s="13">
        <v>0</v>
      </c>
      <c r="I83" s="13">
        <v>1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1</v>
      </c>
      <c r="P83" s="71"/>
    </row>
    <row r="84" spans="1:16" s="26" customFormat="1" x14ac:dyDescent="0.25">
      <c r="A84" s="2"/>
      <c r="B84" s="3" t="s">
        <v>16</v>
      </c>
      <c r="C84" s="3"/>
      <c r="D84" s="13">
        <v>3.75</v>
      </c>
      <c r="E84" s="13">
        <v>5</v>
      </c>
      <c r="F84" s="13">
        <v>2</v>
      </c>
      <c r="G84" s="13">
        <v>3</v>
      </c>
      <c r="H84" s="13">
        <v>0</v>
      </c>
      <c r="I84" s="13">
        <v>0</v>
      </c>
      <c r="J84" s="13">
        <v>0</v>
      </c>
      <c r="K84" s="13">
        <v>0</v>
      </c>
      <c r="L84" s="13">
        <v>3</v>
      </c>
      <c r="M84" s="13">
        <v>0</v>
      </c>
      <c r="N84" s="13">
        <v>0</v>
      </c>
      <c r="O84" s="13">
        <v>2</v>
      </c>
      <c r="P84" s="71"/>
    </row>
    <row r="85" spans="1:16" s="26" customFormat="1" x14ac:dyDescent="0.25">
      <c r="A85" s="2"/>
      <c r="B85" s="3" t="s">
        <v>17</v>
      </c>
      <c r="C85" s="3"/>
      <c r="D85" s="13">
        <v>3</v>
      </c>
      <c r="E85" s="13">
        <v>3</v>
      </c>
      <c r="F85" s="13">
        <v>1</v>
      </c>
      <c r="G85" s="13">
        <v>2</v>
      </c>
      <c r="H85" s="13">
        <v>0</v>
      </c>
      <c r="I85" s="13">
        <v>0</v>
      </c>
      <c r="J85" s="13">
        <v>0</v>
      </c>
      <c r="K85" s="13">
        <v>0</v>
      </c>
      <c r="L85" s="13">
        <v>2</v>
      </c>
      <c r="M85" s="13">
        <v>0</v>
      </c>
      <c r="N85" s="13">
        <v>0</v>
      </c>
      <c r="O85" s="13">
        <v>1</v>
      </c>
      <c r="P85" s="71"/>
    </row>
    <row r="86" spans="1:16" s="26" customFormat="1" x14ac:dyDescent="0.25">
      <c r="A86" s="2"/>
      <c r="B86" s="3" t="s">
        <v>18</v>
      </c>
      <c r="C86" s="3"/>
      <c r="D86" s="13">
        <v>14</v>
      </c>
      <c r="E86" s="13">
        <v>14</v>
      </c>
      <c r="F86" s="13">
        <v>3</v>
      </c>
      <c r="G86" s="24">
        <v>11</v>
      </c>
      <c r="H86" s="13">
        <v>0</v>
      </c>
      <c r="I86" s="13">
        <v>3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11</v>
      </c>
      <c r="P86" s="71"/>
    </row>
    <row r="87" spans="1:16" s="26" customFormat="1" x14ac:dyDescent="0.25">
      <c r="A87" s="2"/>
      <c r="B87" s="15" t="s">
        <v>28</v>
      </c>
      <c r="C87" s="16"/>
      <c r="D87" s="18">
        <f>D82+D83+D84+D85+D86</f>
        <v>24.58</v>
      </c>
      <c r="E87" s="18">
        <f>E82+E83+E84+E85+E86</f>
        <v>29</v>
      </c>
      <c r="F87" s="18">
        <f>F82+F83+F84+F85+F86</f>
        <v>10</v>
      </c>
      <c r="G87" s="12">
        <f>G82+G83+G84+G85+G86</f>
        <v>19</v>
      </c>
      <c r="H87" s="18">
        <f t="shared" ref="H87:N87" si="12">H82+H83+H84+H85+H86</f>
        <v>0</v>
      </c>
      <c r="I87" s="18">
        <f t="shared" si="12"/>
        <v>5</v>
      </c>
      <c r="J87" s="18">
        <f t="shared" si="12"/>
        <v>0</v>
      </c>
      <c r="K87" s="18">
        <f t="shared" si="12"/>
        <v>0</v>
      </c>
      <c r="L87" s="18">
        <f t="shared" si="12"/>
        <v>6</v>
      </c>
      <c r="M87" s="18">
        <f t="shared" si="12"/>
        <v>0</v>
      </c>
      <c r="N87" s="18">
        <f t="shared" si="12"/>
        <v>0</v>
      </c>
      <c r="O87" s="18">
        <f>O82+O83+O84+O85+O86</f>
        <v>18</v>
      </c>
      <c r="P87" s="71"/>
    </row>
    <row r="88" spans="1:16" s="26" customFormat="1" ht="15.75" x14ac:dyDescent="0.25">
      <c r="A88" s="42" t="s">
        <v>33</v>
      </c>
      <c r="B88" s="3"/>
      <c r="C88" s="3"/>
      <c r="D88" s="13"/>
      <c r="E88" s="12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71"/>
    </row>
    <row r="89" spans="1:16" s="26" customFormat="1" x14ac:dyDescent="0.25">
      <c r="B89" s="3" t="s">
        <v>14</v>
      </c>
      <c r="C89" s="3"/>
      <c r="D89" s="13">
        <f t="shared" ref="D89:O89" si="13">D5+D13+D19+D26+D32+D38+D44+D51+D58+D64+D70+D76+D82</f>
        <v>180.15</v>
      </c>
      <c r="E89" s="13">
        <f t="shared" si="13"/>
        <v>429</v>
      </c>
      <c r="F89" s="13">
        <f t="shared" si="13"/>
        <v>254</v>
      </c>
      <c r="G89" s="13">
        <f t="shared" si="13"/>
        <v>175</v>
      </c>
      <c r="H89" s="13">
        <f t="shared" si="13"/>
        <v>1</v>
      </c>
      <c r="I89" s="13">
        <f t="shared" si="13"/>
        <v>23</v>
      </c>
      <c r="J89" s="13">
        <f t="shared" si="13"/>
        <v>18</v>
      </c>
      <c r="K89" s="13">
        <f t="shared" si="13"/>
        <v>8</v>
      </c>
      <c r="L89" s="13">
        <f t="shared" si="13"/>
        <v>11</v>
      </c>
      <c r="M89" s="13">
        <f t="shared" si="13"/>
        <v>52</v>
      </c>
      <c r="N89" s="13">
        <f t="shared" si="13"/>
        <v>1</v>
      </c>
      <c r="O89" s="13">
        <f t="shared" si="13"/>
        <v>315</v>
      </c>
      <c r="P89" s="71"/>
    </row>
    <row r="90" spans="1:16" s="26" customFormat="1" x14ac:dyDescent="0.25">
      <c r="A90" s="2"/>
      <c r="B90" s="3" t="s">
        <v>15</v>
      </c>
      <c r="C90" s="3"/>
      <c r="D90" s="13">
        <f t="shared" ref="D90:O90" si="14">D6+D20+D45+D83</f>
        <v>5.95</v>
      </c>
      <c r="E90" s="13">
        <f t="shared" si="14"/>
        <v>10</v>
      </c>
      <c r="F90" s="13">
        <f t="shared" si="14"/>
        <v>6</v>
      </c>
      <c r="G90" s="13">
        <f t="shared" si="14"/>
        <v>4</v>
      </c>
      <c r="H90" s="13">
        <f t="shared" si="14"/>
        <v>0</v>
      </c>
      <c r="I90" s="13">
        <f t="shared" si="14"/>
        <v>1</v>
      </c>
      <c r="J90" s="13">
        <f t="shared" si="14"/>
        <v>0</v>
      </c>
      <c r="K90" s="13">
        <f t="shared" si="14"/>
        <v>0</v>
      </c>
      <c r="L90" s="13">
        <f t="shared" si="14"/>
        <v>0</v>
      </c>
      <c r="M90" s="13">
        <f t="shared" si="14"/>
        <v>0</v>
      </c>
      <c r="N90" s="13">
        <f t="shared" si="14"/>
        <v>0</v>
      </c>
      <c r="O90" s="13">
        <f t="shared" si="14"/>
        <v>9</v>
      </c>
      <c r="P90" s="71"/>
    </row>
    <row r="91" spans="1:16" s="26" customFormat="1" x14ac:dyDescent="0.25">
      <c r="A91" s="2"/>
      <c r="B91" s="3" t="s">
        <v>27</v>
      </c>
      <c r="C91" s="3"/>
      <c r="D91" s="13">
        <f t="shared" ref="D91:O91" si="15">D52+D7</f>
        <v>0.5</v>
      </c>
      <c r="E91" s="13">
        <f t="shared" si="15"/>
        <v>1</v>
      </c>
      <c r="F91" s="13">
        <f t="shared" si="15"/>
        <v>1</v>
      </c>
      <c r="G91" s="13">
        <f t="shared" si="15"/>
        <v>0</v>
      </c>
      <c r="H91" s="13">
        <f t="shared" si="15"/>
        <v>0</v>
      </c>
      <c r="I91" s="13">
        <f t="shared" si="15"/>
        <v>0</v>
      </c>
      <c r="J91" s="13">
        <f t="shared" si="15"/>
        <v>0</v>
      </c>
      <c r="K91" s="13">
        <f t="shared" si="15"/>
        <v>0</v>
      </c>
      <c r="L91" s="13">
        <f t="shared" si="15"/>
        <v>0</v>
      </c>
      <c r="M91" s="13">
        <f t="shared" si="15"/>
        <v>0</v>
      </c>
      <c r="N91" s="13">
        <f t="shared" si="15"/>
        <v>0</v>
      </c>
      <c r="O91" s="13">
        <f t="shared" si="15"/>
        <v>1</v>
      </c>
      <c r="P91" s="71"/>
    </row>
    <row r="92" spans="1:16" s="26" customFormat="1" x14ac:dyDescent="0.25">
      <c r="A92" s="2"/>
      <c r="B92" s="3" t="s">
        <v>16</v>
      </c>
      <c r="C92" s="3"/>
      <c r="D92" s="13">
        <f t="shared" ref="D92:O92" si="16">D8+D14+D21+D27+D33+D39+D46+D53+D59+D65+D71+D77+D84</f>
        <v>198.13</v>
      </c>
      <c r="E92" s="13">
        <f t="shared" si="16"/>
        <v>201</v>
      </c>
      <c r="F92" s="13">
        <f t="shared" si="16"/>
        <v>114</v>
      </c>
      <c r="G92" s="13">
        <f t="shared" si="16"/>
        <v>87</v>
      </c>
      <c r="H92" s="13">
        <f t="shared" si="16"/>
        <v>0</v>
      </c>
      <c r="I92" s="13">
        <f t="shared" si="16"/>
        <v>13</v>
      </c>
      <c r="J92" s="13">
        <f t="shared" si="16"/>
        <v>10</v>
      </c>
      <c r="K92" s="13">
        <f t="shared" si="16"/>
        <v>6</v>
      </c>
      <c r="L92" s="13">
        <f t="shared" si="16"/>
        <v>7</v>
      </c>
      <c r="M92" s="13">
        <f t="shared" si="16"/>
        <v>20</v>
      </c>
      <c r="N92" s="13">
        <f t="shared" si="16"/>
        <v>0</v>
      </c>
      <c r="O92" s="13">
        <f t="shared" si="16"/>
        <v>145</v>
      </c>
      <c r="P92" s="71"/>
    </row>
    <row r="93" spans="1:16" s="26" customFormat="1" x14ac:dyDescent="0.25">
      <c r="A93" s="10"/>
      <c r="B93" s="3" t="s">
        <v>17</v>
      </c>
      <c r="C93" s="3"/>
      <c r="D93" s="13">
        <f t="shared" ref="D93:O93" si="17">D9+D15+D22+D28+D34+D40+D47+D54+D60+D66+D72+D85+D78</f>
        <v>167</v>
      </c>
      <c r="E93" s="13">
        <f t="shared" si="17"/>
        <v>167</v>
      </c>
      <c r="F93" s="13">
        <f t="shared" si="17"/>
        <v>95</v>
      </c>
      <c r="G93" s="13">
        <f t="shared" si="17"/>
        <v>72</v>
      </c>
      <c r="H93" s="13">
        <f t="shared" si="17"/>
        <v>1</v>
      </c>
      <c r="I93" s="13">
        <f t="shared" si="17"/>
        <v>21</v>
      </c>
      <c r="J93" s="13">
        <f t="shared" si="17"/>
        <v>8</v>
      </c>
      <c r="K93" s="13">
        <f t="shared" si="17"/>
        <v>14</v>
      </c>
      <c r="L93" s="13">
        <f t="shared" si="17"/>
        <v>31</v>
      </c>
      <c r="M93" s="13">
        <f t="shared" si="17"/>
        <v>19</v>
      </c>
      <c r="N93" s="13">
        <f t="shared" si="17"/>
        <v>1</v>
      </c>
      <c r="O93" s="13">
        <f t="shared" si="17"/>
        <v>72</v>
      </c>
      <c r="P93" s="71"/>
    </row>
    <row r="94" spans="1:16" s="26" customFormat="1" x14ac:dyDescent="0.25">
      <c r="A94" s="10"/>
      <c r="B94" s="7" t="s">
        <v>18</v>
      </c>
      <c r="C94" s="7"/>
      <c r="D94" s="24">
        <f t="shared" ref="D94:O94" si="18">D10+D16+D23+D29+D35+D41+D48+D55+D61+D67+D73+D79+D86</f>
        <v>338</v>
      </c>
      <c r="E94" s="24">
        <f t="shared" si="18"/>
        <v>338</v>
      </c>
      <c r="F94" s="24">
        <f t="shared" si="18"/>
        <v>147</v>
      </c>
      <c r="G94" s="24">
        <f t="shared" si="18"/>
        <v>191</v>
      </c>
      <c r="H94" s="24">
        <f t="shared" si="18"/>
        <v>0</v>
      </c>
      <c r="I94" s="24">
        <f t="shared" si="18"/>
        <v>53</v>
      </c>
      <c r="J94" s="24">
        <f t="shared" si="18"/>
        <v>22</v>
      </c>
      <c r="K94" s="24">
        <f t="shared" si="18"/>
        <v>17</v>
      </c>
      <c r="L94" s="24">
        <f t="shared" si="18"/>
        <v>2</v>
      </c>
      <c r="M94" s="24">
        <f t="shared" si="18"/>
        <v>23</v>
      </c>
      <c r="N94" s="24">
        <f t="shared" si="18"/>
        <v>0</v>
      </c>
      <c r="O94" s="24">
        <f t="shared" si="18"/>
        <v>221</v>
      </c>
      <c r="P94" s="71"/>
    </row>
    <row r="95" spans="1:16" s="26" customFormat="1" x14ac:dyDescent="0.25">
      <c r="A95" s="3"/>
      <c r="B95" s="10" t="s">
        <v>34</v>
      </c>
      <c r="C95" s="3"/>
      <c r="D95" s="12">
        <f>SUM(D89:D94)</f>
        <v>889.73</v>
      </c>
      <c r="E95" s="12">
        <f>SUM(E89:E94)</f>
        <v>1146</v>
      </c>
      <c r="F95" s="12">
        <f>SUM(F89:F94)</f>
        <v>617</v>
      </c>
      <c r="G95" s="12">
        <f>SUM(G89:G94)</f>
        <v>529</v>
      </c>
      <c r="H95" s="18">
        <f>SUM(H89:H94)</f>
        <v>2</v>
      </c>
      <c r="I95" s="18">
        <f t="shared" ref="I95:O95" si="19">SUM(I89:I94)</f>
        <v>111</v>
      </c>
      <c r="J95" s="18">
        <f t="shared" si="19"/>
        <v>58</v>
      </c>
      <c r="K95" s="18">
        <f t="shared" si="19"/>
        <v>45</v>
      </c>
      <c r="L95" s="18">
        <f t="shared" si="19"/>
        <v>51</v>
      </c>
      <c r="M95" s="18">
        <f t="shared" si="19"/>
        <v>114</v>
      </c>
      <c r="N95" s="18">
        <f t="shared" si="19"/>
        <v>2</v>
      </c>
      <c r="O95" s="18">
        <f t="shared" si="19"/>
        <v>763</v>
      </c>
      <c r="P95" s="71"/>
    </row>
    <row r="96" spans="1:16" s="26" customFormat="1" x14ac:dyDescent="0.25">
      <c r="A96" s="31" t="s">
        <v>35</v>
      </c>
      <c r="B96" s="3"/>
      <c r="C96" s="3"/>
      <c r="D96" s="13"/>
      <c r="E96" s="12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71"/>
    </row>
    <row r="97" spans="1:16" s="26" customFormat="1" x14ac:dyDescent="0.25">
      <c r="B97" s="3"/>
      <c r="C97" s="4"/>
      <c r="D97" s="13"/>
      <c r="E97" s="12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71"/>
    </row>
    <row r="98" spans="1:16" s="26" customFormat="1" x14ac:dyDescent="0.25">
      <c r="A98" s="3"/>
      <c r="B98" s="3"/>
      <c r="C98" s="4"/>
      <c r="D98" s="13"/>
      <c r="E98" s="12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71"/>
    </row>
    <row r="104" spans="1:16" x14ac:dyDescent="0.25">
      <c r="D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</row>
  </sheetData>
  <phoneticPr fontId="0" type="noConversion"/>
  <pageMargins left="0.7" right="0.7" top="0.75" bottom="0.75" header="0.3" footer="0.3"/>
  <pageSetup scale="61" firstPageNumber="51" orientation="landscape" useFirstPageNumber="1" r:id="rId1"/>
  <headerFooter alignWithMargins="0">
    <oddHeader>&amp;L&amp;"Calibri,Bold"&amp;11&amp;K000000Faculty and Staff&amp;C&amp;"Calibri,Bold"&amp;11&amp;K000000TABLE 44&amp;R&amp;"Calibri,Bold"&amp;11&amp;K000000Faculty Diversity:  Summary of Tenure Status by College</oddHeader>
    <oddFooter xml:space="preserve">&amp;L&amp;"Calibri,Bold"&amp;11&amp;K000000Office of Institutional Research, UMass Boston&amp;R&amp;"Lucida Grande,Bold Italic"&amp;K000000
</oddFooter>
  </headerFooter>
  <rowBreaks count="1" manualBreakCount="1">
    <brk id="49" max="14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S103"/>
  <sheetViews>
    <sheetView zoomScaleNormal="100" workbookViewId="0">
      <selection activeCell="R20" sqref="R20"/>
    </sheetView>
  </sheetViews>
  <sheetFormatPr defaultColWidth="8.85546875" defaultRowHeight="15" x14ac:dyDescent="0.25"/>
  <cols>
    <col min="1" max="1" width="7.28515625" style="3" customWidth="1"/>
    <col min="2" max="2" width="10.42578125" style="3" customWidth="1"/>
    <col min="3" max="3" width="16.42578125" style="3" customWidth="1"/>
    <col min="4" max="4" width="6.28515625" style="4" customWidth="1"/>
    <col min="5" max="5" width="8.42578125" style="28" customWidth="1"/>
    <col min="6" max="6" width="7.85546875" style="6" customWidth="1"/>
    <col min="7" max="7" width="9.85546875" style="14" customWidth="1"/>
    <col min="8" max="8" width="13" style="14" customWidth="1"/>
    <col min="9" max="9" width="7.140625" style="14" customWidth="1"/>
    <col min="10" max="10" width="9.7109375" style="14" customWidth="1"/>
    <col min="11" max="11" width="9.42578125" style="14" customWidth="1"/>
    <col min="12" max="13" width="9.140625" style="14" customWidth="1"/>
    <col min="14" max="14" width="6.7109375" style="14" customWidth="1"/>
    <col min="15" max="15" width="11.42578125" customWidth="1"/>
    <col min="16" max="19" width="11.42578125" style="1" customWidth="1"/>
  </cols>
  <sheetData>
    <row r="1" spans="1:19" ht="18.75" x14ac:dyDescent="0.3">
      <c r="A1" s="27" t="s">
        <v>61</v>
      </c>
      <c r="B1" s="1"/>
      <c r="O1" s="1"/>
    </row>
    <row r="2" spans="1:19" x14ac:dyDescent="0.25">
      <c r="H2" s="28"/>
      <c r="J2" s="28"/>
      <c r="K2" s="28"/>
      <c r="L2" s="28"/>
      <c r="O2" s="1"/>
    </row>
    <row r="3" spans="1:19" x14ac:dyDescent="0.25">
      <c r="H3" s="28"/>
      <c r="J3" s="28"/>
      <c r="K3" s="28"/>
      <c r="L3" s="28"/>
      <c r="O3" s="26"/>
      <c r="P3" s="26"/>
      <c r="Q3" s="26"/>
      <c r="R3" s="26"/>
      <c r="S3" s="26"/>
    </row>
    <row r="4" spans="1:19" ht="45.75" thickBot="1" x14ac:dyDescent="0.3">
      <c r="A4" s="10"/>
      <c r="B4" s="32" t="s">
        <v>1</v>
      </c>
      <c r="C4" s="33"/>
      <c r="D4" s="34" t="s">
        <v>2</v>
      </c>
      <c r="E4" s="34" t="s">
        <v>3</v>
      </c>
      <c r="F4" s="35" t="s">
        <v>4</v>
      </c>
      <c r="G4" s="34" t="s">
        <v>5</v>
      </c>
      <c r="H4" s="36" t="s">
        <v>6</v>
      </c>
      <c r="I4" s="34" t="s">
        <v>7</v>
      </c>
      <c r="J4" s="36" t="s">
        <v>8</v>
      </c>
      <c r="K4" s="36" t="s">
        <v>9</v>
      </c>
      <c r="L4" s="36" t="s">
        <v>10</v>
      </c>
      <c r="M4" s="34" t="s">
        <v>11</v>
      </c>
      <c r="N4" s="34" t="s">
        <v>12</v>
      </c>
      <c r="O4" s="26"/>
      <c r="P4" s="26"/>
      <c r="Q4" s="26"/>
      <c r="R4" s="26"/>
      <c r="S4" s="26"/>
    </row>
    <row r="5" spans="1:19" ht="15.75" x14ac:dyDescent="0.25">
      <c r="A5" s="42" t="s">
        <v>13</v>
      </c>
      <c r="B5" s="10"/>
      <c r="D5" s="37"/>
      <c r="E5" s="37"/>
      <c r="F5" s="5"/>
      <c r="G5" s="37"/>
      <c r="H5" s="38"/>
      <c r="I5" s="37"/>
      <c r="J5" s="38"/>
      <c r="K5" s="38"/>
      <c r="L5" s="38"/>
      <c r="M5" s="37"/>
      <c r="N5" s="37"/>
      <c r="O5" s="26"/>
      <c r="P5" s="26"/>
      <c r="Q5" s="26"/>
      <c r="R5" s="26"/>
      <c r="S5" s="26"/>
    </row>
    <row r="6" spans="1:19" x14ac:dyDescent="0.25">
      <c r="B6" s="3" t="s">
        <v>14</v>
      </c>
      <c r="D6" s="4">
        <v>82.35</v>
      </c>
      <c r="E6" s="6">
        <v>169</v>
      </c>
      <c r="F6" s="6">
        <v>89</v>
      </c>
      <c r="G6" s="6">
        <v>80</v>
      </c>
      <c r="H6" s="6">
        <v>1</v>
      </c>
      <c r="I6" s="6">
        <v>6</v>
      </c>
      <c r="J6" s="6">
        <v>8</v>
      </c>
      <c r="K6" s="6">
        <v>6</v>
      </c>
      <c r="L6" s="6">
        <v>5</v>
      </c>
      <c r="M6" s="6">
        <v>24</v>
      </c>
      <c r="N6" s="6">
        <v>119</v>
      </c>
      <c r="O6" s="26"/>
      <c r="P6" s="26"/>
      <c r="Q6" s="26"/>
      <c r="R6" s="26"/>
      <c r="S6" s="26"/>
    </row>
    <row r="7" spans="1:19" x14ac:dyDescent="0.25">
      <c r="A7" s="2"/>
      <c r="B7" s="3" t="s">
        <v>15</v>
      </c>
      <c r="D7" s="4">
        <v>2.75</v>
      </c>
      <c r="E7" s="6">
        <v>4</v>
      </c>
      <c r="F7" s="6">
        <v>3</v>
      </c>
      <c r="G7" s="6">
        <v>1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4</v>
      </c>
      <c r="O7" s="26"/>
      <c r="P7" s="26"/>
      <c r="Q7" s="26"/>
      <c r="R7" s="26"/>
      <c r="S7" s="26"/>
    </row>
    <row r="8" spans="1:19" x14ac:dyDescent="0.25">
      <c r="A8" s="2"/>
      <c r="B8" s="3" t="s">
        <v>48</v>
      </c>
      <c r="D8" s="4">
        <v>0.18</v>
      </c>
      <c r="E8" s="6">
        <v>1</v>
      </c>
      <c r="F8" s="6">
        <v>1</v>
      </c>
      <c r="G8" s="6">
        <v>0</v>
      </c>
      <c r="H8" s="6">
        <v>0</v>
      </c>
      <c r="I8" s="6">
        <v>0</v>
      </c>
      <c r="J8" s="6">
        <v>0</v>
      </c>
      <c r="K8" s="6">
        <v>0</v>
      </c>
      <c r="L8" s="6">
        <v>0</v>
      </c>
      <c r="M8" s="6">
        <v>1</v>
      </c>
      <c r="N8" s="6">
        <v>0</v>
      </c>
      <c r="O8" s="26"/>
      <c r="P8" s="26"/>
      <c r="Q8" s="26"/>
      <c r="R8" s="26"/>
      <c r="S8" s="26"/>
    </row>
    <row r="9" spans="1:19" x14ac:dyDescent="0.25">
      <c r="A9" s="2"/>
      <c r="B9" s="3" t="s">
        <v>16</v>
      </c>
      <c r="D9" s="4">
        <v>101.63</v>
      </c>
      <c r="E9" s="6">
        <v>102</v>
      </c>
      <c r="F9" s="6">
        <v>59</v>
      </c>
      <c r="G9" s="6">
        <v>43</v>
      </c>
      <c r="H9" s="6">
        <v>0</v>
      </c>
      <c r="I9" s="6">
        <v>6</v>
      </c>
      <c r="J9" s="6">
        <v>5</v>
      </c>
      <c r="K9" s="6">
        <v>2</v>
      </c>
      <c r="L9" s="6">
        <v>3</v>
      </c>
      <c r="M9" s="6">
        <v>12</v>
      </c>
      <c r="N9" s="6">
        <v>74</v>
      </c>
      <c r="O9" s="26"/>
      <c r="P9" s="26"/>
      <c r="Q9" s="26"/>
      <c r="R9" s="26"/>
      <c r="S9" s="26"/>
    </row>
    <row r="10" spans="1:19" x14ac:dyDescent="0.25">
      <c r="A10" s="2"/>
      <c r="B10" s="3" t="s">
        <v>17</v>
      </c>
      <c r="D10" s="4">
        <v>77</v>
      </c>
      <c r="E10" s="6">
        <v>77</v>
      </c>
      <c r="F10" s="6">
        <v>46</v>
      </c>
      <c r="G10" s="6">
        <v>31</v>
      </c>
      <c r="H10" s="6">
        <v>1</v>
      </c>
      <c r="I10" s="6">
        <v>10</v>
      </c>
      <c r="J10" s="6">
        <v>2</v>
      </c>
      <c r="K10" s="6">
        <v>9</v>
      </c>
      <c r="L10" s="6">
        <v>10</v>
      </c>
      <c r="M10" s="6">
        <v>12</v>
      </c>
      <c r="N10" s="6">
        <v>33</v>
      </c>
      <c r="O10" s="26"/>
      <c r="P10" s="26"/>
      <c r="Q10" s="26"/>
      <c r="R10" s="26"/>
      <c r="S10" s="26"/>
    </row>
    <row r="11" spans="1:19" x14ac:dyDescent="0.25">
      <c r="A11" s="2"/>
      <c r="B11" s="7" t="s">
        <v>18</v>
      </c>
      <c r="C11" s="7"/>
      <c r="D11" s="24">
        <v>136</v>
      </c>
      <c r="E11" s="9">
        <v>136</v>
      </c>
      <c r="F11" s="9">
        <v>71</v>
      </c>
      <c r="G11" s="9">
        <v>65</v>
      </c>
      <c r="H11" s="9">
        <v>0</v>
      </c>
      <c r="I11" s="9">
        <v>11</v>
      </c>
      <c r="J11" s="9">
        <v>12</v>
      </c>
      <c r="K11" s="9">
        <v>7</v>
      </c>
      <c r="L11" s="9">
        <v>2</v>
      </c>
      <c r="M11" s="9">
        <v>9</v>
      </c>
      <c r="N11" s="9">
        <v>95</v>
      </c>
      <c r="O11" s="26"/>
      <c r="P11" s="26"/>
      <c r="Q11" s="26"/>
      <c r="R11" s="26"/>
      <c r="S11" s="26"/>
    </row>
    <row r="12" spans="1:19" x14ac:dyDescent="0.25">
      <c r="A12" s="2"/>
      <c r="B12" s="10" t="s">
        <v>19</v>
      </c>
      <c r="D12" s="11">
        <f>SUM(D6:D11)</f>
        <v>399.90999999999997</v>
      </c>
      <c r="E12" s="12">
        <f t="shared" ref="E12:N12" si="0">SUM(E6:E11)</f>
        <v>489</v>
      </c>
      <c r="F12" s="5">
        <f t="shared" si="0"/>
        <v>269</v>
      </c>
      <c r="G12" s="5">
        <f t="shared" si="0"/>
        <v>220</v>
      </c>
      <c r="H12" s="12">
        <f t="shared" si="0"/>
        <v>2</v>
      </c>
      <c r="I12" s="12">
        <f t="shared" si="0"/>
        <v>33</v>
      </c>
      <c r="J12" s="12">
        <f t="shared" si="0"/>
        <v>27</v>
      </c>
      <c r="K12" s="12">
        <f t="shared" si="0"/>
        <v>24</v>
      </c>
      <c r="L12" s="12">
        <f t="shared" si="0"/>
        <v>20</v>
      </c>
      <c r="M12" s="12">
        <f t="shared" si="0"/>
        <v>58</v>
      </c>
      <c r="N12" s="12">
        <f t="shared" si="0"/>
        <v>325</v>
      </c>
      <c r="O12" s="26"/>
      <c r="P12" s="26"/>
      <c r="Q12" s="26"/>
      <c r="R12" s="26"/>
      <c r="S12" s="26"/>
    </row>
    <row r="13" spans="1:19" ht="15.75" x14ac:dyDescent="0.25">
      <c r="A13" s="42" t="s">
        <v>41</v>
      </c>
      <c r="B13" s="10"/>
      <c r="D13" s="11"/>
      <c r="E13" s="12"/>
      <c r="F13" s="5"/>
      <c r="G13" s="12"/>
      <c r="H13" s="12"/>
      <c r="I13" s="12"/>
      <c r="J13" s="12"/>
      <c r="K13" s="12"/>
      <c r="L13" s="12"/>
      <c r="M13" s="12"/>
      <c r="N13" s="12"/>
      <c r="O13" s="26"/>
      <c r="P13" s="26"/>
      <c r="Q13" s="26"/>
      <c r="R13" s="26"/>
      <c r="S13" s="26"/>
    </row>
    <row r="14" spans="1:19" x14ac:dyDescent="0.25">
      <c r="B14" s="3" t="s">
        <v>14</v>
      </c>
      <c r="D14" s="4">
        <v>24.53</v>
      </c>
      <c r="E14" s="13">
        <v>46</v>
      </c>
      <c r="F14" s="6">
        <v>18</v>
      </c>
      <c r="G14" s="13">
        <v>28</v>
      </c>
      <c r="H14" s="13">
        <v>0</v>
      </c>
      <c r="I14" s="13">
        <v>4</v>
      </c>
      <c r="J14" s="13">
        <v>2</v>
      </c>
      <c r="K14" s="13">
        <v>1</v>
      </c>
      <c r="L14" s="13">
        <v>2</v>
      </c>
      <c r="M14" s="13">
        <v>5</v>
      </c>
      <c r="N14" s="13">
        <v>32</v>
      </c>
      <c r="O14" s="26"/>
      <c r="P14" s="26"/>
      <c r="Q14" s="26"/>
      <c r="R14" s="26"/>
      <c r="S14" s="26"/>
    </row>
    <row r="15" spans="1:19" x14ac:dyDescent="0.25">
      <c r="A15" s="2"/>
      <c r="B15" s="3" t="s">
        <v>16</v>
      </c>
      <c r="D15" s="4">
        <v>36</v>
      </c>
      <c r="E15" s="13">
        <v>36</v>
      </c>
      <c r="F15" s="6">
        <v>13</v>
      </c>
      <c r="G15" s="14">
        <v>23</v>
      </c>
      <c r="H15" s="13">
        <v>0</v>
      </c>
      <c r="I15" s="14">
        <v>4</v>
      </c>
      <c r="J15" s="14">
        <v>2</v>
      </c>
      <c r="K15" s="14">
        <v>2</v>
      </c>
      <c r="L15" s="14">
        <v>3</v>
      </c>
      <c r="M15" s="14">
        <v>5</v>
      </c>
      <c r="N15" s="14">
        <v>20</v>
      </c>
      <c r="O15" s="26"/>
      <c r="P15" s="26"/>
      <c r="Q15" s="26"/>
      <c r="R15" s="26"/>
      <c r="S15" s="26"/>
    </row>
    <row r="16" spans="1:19" x14ac:dyDescent="0.25">
      <c r="A16" s="2"/>
      <c r="B16" s="3" t="s">
        <v>17</v>
      </c>
      <c r="D16" s="4">
        <v>28</v>
      </c>
      <c r="E16" s="13">
        <v>28</v>
      </c>
      <c r="F16" s="6">
        <v>6</v>
      </c>
      <c r="G16" s="13">
        <v>22</v>
      </c>
      <c r="H16" s="13">
        <v>0</v>
      </c>
      <c r="I16" s="13">
        <v>2</v>
      </c>
      <c r="J16" s="13">
        <v>1</v>
      </c>
      <c r="K16" s="13">
        <v>1</v>
      </c>
      <c r="L16" s="14">
        <v>6</v>
      </c>
      <c r="M16" s="13">
        <v>5</v>
      </c>
      <c r="N16" s="13">
        <v>13</v>
      </c>
      <c r="O16" s="26"/>
      <c r="P16" s="26"/>
      <c r="Q16" s="26"/>
      <c r="R16" s="26"/>
      <c r="S16" s="26"/>
    </row>
    <row r="17" spans="1:19" x14ac:dyDescent="0.25">
      <c r="A17" s="2"/>
      <c r="B17" s="3" t="s">
        <v>18</v>
      </c>
      <c r="D17" s="4">
        <v>62</v>
      </c>
      <c r="E17" s="13">
        <v>62</v>
      </c>
      <c r="F17" s="6">
        <v>13</v>
      </c>
      <c r="G17" s="24">
        <v>49</v>
      </c>
      <c r="H17" s="13">
        <v>0</v>
      </c>
      <c r="I17" s="13">
        <v>15</v>
      </c>
      <c r="J17" s="13">
        <v>1</v>
      </c>
      <c r="K17" s="13">
        <v>2</v>
      </c>
      <c r="L17" s="13">
        <v>0</v>
      </c>
      <c r="M17" s="13">
        <v>3</v>
      </c>
      <c r="N17" s="13">
        <v>41</v>
      </c>
      <c r="O17" s="26"/>
      <c r="P17" s="26"/>
      <c r="Q17" s="26"/>
      <c r="R17" s="26"/>
      <c r="S17" s="26"/>
    </row>
    <row r="18" spans="1:19" x14ac:dyDescent="0.25">
      <c r="A18" s="2"/>
      <c r="B18" s="15" t="s">
        <v>19</v>
      </c>
      <c r="C18" s="16"/>
      <c r="D18" s="17">
        <f t="shared" ref="D18:N18" si="1">SUM(D14:D17)</f>
        <v>150.53</v>
      </c>
      <c r="E18" s="18">
        <f t="shared" si="1"/>
        <v>172</v>
      </c>
      <c r="F18" s="19">
        <f t="shared" si="1"/>
        <v>50</v>
      </c>
      <c r="G18" s="12">
        <f t="shared" si="1"/>
        <v>122</v>
      </c>
      <c r="H18" s="18">
        <f t="shared" si="1"/>
        <v>0</v>
      </c>
      <c r="I18" s="18">
        <f t="shared" si="1"/>
        <v>25</v>
      </c>
      <c r="J18" s="18">
        <f t="shared" si="1"/>
        <v>6</v>
      </c>
      <c r="K18" s="18">
        <f t="shared" si="1"/>
        <v>6</v>
      </c>
      <c r="L18" s="18">
        <f t="shared" si="1"/>
        <v>11</v>
      </c>
      <c r="M18" s="18">
        <f t="shared" si="1"/>
        <v>18</v>
      </c>
      <c r="N18" s="18">
        <f t="shared" si="1"/>
        <v>106</v>
      </c>
      <c r="O18" s="26"/>
      <c r="P18" s="26"/>
      <c r="Q18" s="26"/>
      <c r="R18" s="26"/>
      <c r="S18" s="26"/>
    </row>
    <row r="19" spans="1:19" ht="15.75" x14ac:dyDescent="0.25">
      <c r="A19" s="42" t="s">
        <v>43</v>
      </c>
      <c r="B19" s="10"/>
      <c r="D19" s="11"/>
      <c r="E19" s="12"/>
      <c r="F19" s="5"/>
      <c r="G19" s="12"/>
      <c r="H19" s="12"/>
      <c r="I19" s="12"/>
      <c r="J19" s="12"/>
      <c r="K19" s="12"/>
      <c r="L19" s="12"/>
      <c r="M19" s="12"/>
      <c r="N19" s="12"/>
      <c r="O19" s="26"/>
      <c r="P19" s="26"/>
      <c r="Q19" s="26"/>
      <c r="R19" s="26"/>
      <c r="S19" s="26"/>
    </row>
    <row r="20" spans="1:19" x14ac:dyDescent="0.25">
      <c r="B20" s="3" t="s">
        <v>14</v>
      </c>
      <c r="D20" s="4">
        <v>22.57</v>
      </c>
      <c r="E20" s="13">
        <v>68</v>
      </c>
      <c r="F20" s="6">
        <v>48</v>
      </c>
      <c r="G20" s="13">
        <v>20</v>
      </c>
      <c r="H20" s="13">
        <v>1</v>
      </c>
      <c r="I20" s="13">
        <v>2</v>
      </c>
      <c r="J20" s="13">
        <v>6</v>
      </c>
      <c r="K20" s="13">
        <v>1</v>
      </c>
      <c r="L20" s="13">
        <v>0</v>
      </c>
      <c r="M20" s="13">
        <v>11</v>
      </c>
      <c r="N20" s="14">
        <v>47</v>
      </c>
      <c r="O20" s="26"/>
      <c r="P20" s="26"/>
      <c r="Q20" s="26"/>
      <c r="R20" s="26"/>
      <c r="S20" s="26"/>
    </row>
    <row r="21" spans="1:19" x14ac:dyDescent="0.25">
      <c r="A21" s="2"/>
      <c r="B21" s="3" t="s">
        <v>16</v>
      </c>
      <c r="D21" s="4">
        <v>9</v>
      </c>
      <c r="E21" s="13">
        <v>9</v>
      </c>
      <c r="F21" s="6">
        <v>7</v>
      </c>
      <c r="G21" s="13">
        <v>2</v>
      </c>
      <c r="H21" s="13">
        <v>0</v>
      </c>
      <c r="I21" s="13">
        <v>1</v>
      </c>
      <c r="J21" s="13">
        <v>0</v>
      </c>
      <c r="K21" s="13">
        <v>1</v>
      </c>
      <c r="L21" s="13">
        <v>1</v>
      </c>
      <c r="M21" s="13">
        <v>2</v>
      </c>
      <c r="N21" s="14">
        <v>4</v>
      </c>
      <c r="O21" s="26"/>
      <c r="P21" s="26"/>
      <c r="Q21" s="26"/>
      <c r="R21" s="26"/>
      <c r="S21" s="26"/>
    </row>
    <row r="22" spans="1:19" x14ac:dyDescent="0.25">
      <c r="A22" s="2"/>
      <c r="B22" s="3" t="s">
        <v>17</v>
      </c>
      <c r="D22" s="4">
        <v>19</v>
      </c>
      <c r="E22" s="13">
        <v>19</v>
      </c>
      <c r="F22" s="6">
        <v>16</v>
      </c>
      <c r="G22" s="13">
        <v>3</v>
      </c>
      <c r="H22" s="13">
        <v>0</v>
      </c>
      <c r="I22" s="13">
        <v>1</v>
      </c>
      <c r="J22" s="13">
        <v>0</v>
      </c>
      <c r="K22" s="13">
        <v>3</v>
      </c>
      <c r="L22" s="13">
        <v>1</v>
      </c>
      <c r="M22" s="13">
        <v>5</v>
      </c>
      <c r="N22" s="14">
        <v>9</v>
      </c>
      <c r="O22" s="26"/>
      <c r="P22" s="26"/>
      <c r="Q22" s="26"/>
      <c r="R22" s="26"/>
      <c r="S22" s="26"/>
    </row>
    <row r="23" spans="1:19" x14ac:dyDescent="0.25">
      <c r="A23" s="2"/>
      <c r="B23" s="7" t="s">
        <v>18</v>
      </c>
      <c r="C23" s="7"/>
      <c r="D23" s="8">
        <v>27</v>
      </c>
      <c r="E23" s="20">
        <v>27</v>
      </c>
      <c r="F23" s="9">
        <v>15</v>
      </c>
      <c r="G23" s="20">
        <v>12</v>
      </c>
      <c r="H23" s="20">
        <v>0</v>
      </c>
      <c r="I23" s="20">
        <v>3</v>
      </c>
      <c r="J23" s="20">
        <v>3</v>
      </c>
      <c r="K23" s="20">
        <v>1</v>
      </c>
      <c r="L23" s="20">
        <v>0</v>
      </c>
      <c r="M23" s="20">
        <v>2</v>
      </c>
      <c r="N23" s="20">
        <v>18</v>
      </c>
      <c r="O23" s="26"/>
      <c r="P23" s="26"/>
      <c r="Q23" s="26"/>
      <c r="R23" s="26"/>
      <c r="S23" s="26"/>
    </row>
    <row r="24" spans="1:19" x14ac:dyDescent="0.25">
      <c r="A24" s="2"/>
      <c r="B24" s="10" t="s">
        <v>19</v>
      </c>
      <c r="D24" s="11">
        <f t="shared" ref="D24:N24" si="2">SUM(D20:D23)</f>
        <v>77.569999999999993</v>
      </c>
      <c r="E24" s="12">
        <f t="shared" si="2"/>
        <v>123</v>
      </c>
      <c r="F24" s="5">
        <f t="shared" si="2"/>
        <v>86</v>
      </c>
      <c r="G24" s="12">
        <f t="shared" si="2"/>
        <v>37</v>
      </c>
      <c r="H24" s="12">
        <f t="shared" si="2"/>
        <v>1</v>
      </c>
      <c r="I24" s="12">
        <f t="shared" si="2"/>
        <v>7</v>
      </c>
      <c r="J24" s="12">
        <f t="shared" si="2"/>
        <v>9</v>
      </c>
      <c r="K24" s="12">
        <f t="shared" si="2"/>
        <v>6</v>
      </c>
      <c r="L24" s="12">
        <f t="shared" si="2"/>
        <v>2</v>
      </c>
      <c r="M24" s="12">
        <f t="shared" si="2"/>
        <v>20</v>
      </c>
      <c r="N24" s="12">
        <f t="shared" si="2"/>
        <v>78</v>
      </c>
      <c r="O24" s="26"/>
      <c r="P24" s="26"/>
      <c r="Q24" s="26"/>
      <c r="R24" s="26"/>
      <c r="S24" s="26"/>
    </row>
    <row r="25" spans="1:19" ht="15.75" x14ac:dyDescent="0.25">
      <c r="A25" s="42" t="s">
        <v>22</v>
      </c>
      <c r="B25" s="10"/>
      <c r="D25" s="11"/>
      <c r="E25" s="12"/>
      <c r="F25" s="5"/>
      <c r="G25" s="12"/>
      <c r="H25" s="12"/>
      <c r="I25" s="12"/>
      <c r="J25" s="12"/>
      <c r="K25" s="12"/>
      <c r="L25" s="12"/>
      <c r="M25" s="12"/>
      <c r="N25" s="12"/>
      <c r="O25" s="26"/>
      <c r="P25" s="26"/>
      <c r="Q25" s="26"/>
      <c r="R25" s="26"/>
      <c r="S25" s="26"/>
    </row>
    <row r="26" spans="1:19" x14ac:dyDescent="0.25">
      <c r="B26" s="3" t="s">
        <v>14</v>
      </c>
      <c r="D26" s="4">
        <v>18.63</v>
      </c>
      <c r="E26" s="13">
        <v>37</v>
      </c>
      <c r="F26" s="6">
        <v>10</v>
      </c>
      <c r="G26" s="13">
        <v>27</v>
      </c>
      <c r="H26" s="13">
        <v>0</v>
      </c>
      <c r="I26" s="13">
        <v>1</v>
      </c>
      <c r="J26" s="13">
        <v>1</v>
      </c>
      <c r="K26" s="13">
        <v>1</v>
      </c>
      <c r="L26" s="13">
        <v>3</v>
      </c>
      <c r="M26" s="13">
        <v>2</v>
      </c>
      <c r="N26" s="13">
        <v>29</v>
      </c>
      <c r="O26" s="26"/>
      <c r="P26" s="26"/>
      <c r="Q26" s="26"/>
      <c r="R26" s="26"/>
      <c r="S26" s="26"/>
    </row>
    <row r="27" spans="1:19" x14ac:dyDescent="0.25">
      <c r="A27" s="2"/>
      <c r="B27" s="3" t="s">
        <v>16</v>
      </c>
      <c r="D27" s="4">
        <v>21</v>
      </c>
      <c r="E27" s="13">
        <v>21</v>
      </c>
      <c r="F27" s="6">
        <v>9</v>
      </c>
      <c r="G27" s="14">
        <v>12</v>
      </c>
      <c r="H27" s="13">
        <v>0</v>
      </c>
      <c r="I27" s="14">
        <v>2</v>
      </c>
      <c r="J27" s="14">
        <v>1</v>
      </c>
      <c r="K27" s="14">
        <v>1</v>
      </c>
      <c r="L27" s="14">
        <v>0</v>
      </c>
      <c r="M27" s="14">
        <v>4</v>
      </c>
      <c r="N27" s="14">
        <v>13</v>
      </c>
      <c r="O27" s="26"/>
      <c r="P27" s="26"/>
      <c r="Q27" s="26"/>
      <c r="R27" s="26"/>
      <c r="S27" s="26"/>
    </row>
    <row r="28" spans="1:19" x14ac:dyDescent="0.25">
      <c r="A28" s="2"/>
      <c r="B28" s="3" t="s">
        <v>17</v>
      </c>
      <c r="D28" s="4">
        <v>24</v>
      </c>
      <c r="E28" s="13">
        <v>24</v>
      </c>
      <c r="F28" s="6">
        <v>9</v>
      </c>
      <c r="G28" s="13">
        <v>15</v>
      </c>
      <c r="H28" s="13">
        <v>0</v>
      </c>
      <c r="I28" s="13">
        <v>5</v>
      </c>
      <c r="J28" s="13">
        <v>1</v>
      </c>
      <c r="K28" s="13">
        <v>0</v>
      </c>
      <c r="L28" s="13">
        <v>11</v>
      </c>
      <c r="M28" s="13">
        <v>3</v>
      </c>
      <c r="N28" s="13">
        <v>4</v>
      </c>
      <c r="O28" s="26"/>
      <c r="P28" s="26"/>
      <c r="Q28" s="26"/>
      <c r="R28" s="26"/>
      <c r="S28" s="26"/>
    </row>
    <row r="29" spans="1:19" x14ac:dyDescent="0.25">
      <c r="A29" s="2"/>
      <c r="B29" s="7" t="s">
        <v>18</v>
      </c>
      <c r="C29" s="7"/>
      <c r="D29" s="4">
        <v>37</v>
      </c>
      <c r="E29" s="13">
        <v>37</v>
      </c>
      <c r="F29" s="6">
        <v>10</v>
      </c>
      <c r="G29" s="24">
        <v>27</v>
      </c>
      <c r="H29" s="13">
        <v>0</v>
      </c>
      <c r="I29" s="13">
        <v>11</v>
      </c>
      <c r="J29" s="13">
        <v>0</v>
      </c>
      <c r="K29" s="13">
        <v>0</v>
      </c>
      <c r="L29" s="13">
        <v>1</v>
      </c>
      <c r="M29" s="13">
        <v>7</v>
      </c>
      <c r="N29" s="13">
        <v>18</v>
      </c>
      <c r="O29" s="26"/>
      <c r="P29" s="26"/>
      <c r="Q29" s="26"/>
      <c r="R29" s="26"/>
      <c r="S29" s="26"/>
    </row>
    <row r="30" spans="1:19" x14ac:dyDescent="0.25">
      <c r="A30" s="2"/>
      <c r="B30" s="10" t="s">
        <v>19</v>
      </c>
      <c r="D30" s="21">
        <f>SUM(D26:D29)</f>
        <v>100.63</v>
      </c>
      <c r="E30" s="18">
        <f>SUM(F30:G30)</f>
        <v>119</v>
      </c>
      <c r="F30" s="19">
        <f t="shared" ref="F30:N30" si="3">SUM(F26:F29)</f>
        <v>38</v>
      </c>
      <c r="G30" s="12">
        <f t="shared" si="3"/>
        <v>81</v>
      </c>
      <c r="H30" s="18">
        <f t="shared" si="3"/>
        <v>0</v>
      </c>
      <c r="I30" s="18">
        <f t="shared" si="3"/>
        <v>19</v>
      </c>
      <c r="J30" s="18">
        <f t="shared" si="3"/>
        <v>3</v>
      </c>
      <c r="K30" s="18">
        <f t="shared" si="3"/>
        <v>2</v>
      </c>
      <c r="L30" s="18">
        <f t="shared" si="3"/>
        <v>15</v>
      </c>
      <c r="M30" s="18">
        <f t="shared" si="3"/>
        <v>16</v>
      </c>
      <c r="N30" s="18">
        <f t="shared" si="3"/>
        <v>64</v>
      </c>
      <c r="O30" s="26"/>
      <c r="P30" s="26"/>
      <c r="Q30" s="26"/>
      <c r="R30" s="26"/>
      <c r="S30" s="26"/>
    </row>
    <row r="31" spans="1:19" ht="15.75" x14ac:dyDescent="0.25">
      <c r="A31" s="42" t="s">
        <v>58</v>
      </c>
      <c r="D31" s="22"/>
      <c r="E31" s="12"/>
      <c r="G31" s="13"/>
      <c r="H31" s="13"/>
      <c r="I31" s="13"/>
      <c r="J31" s="13"/>
      <c r="K31" s="13"/>
      <c r="L31" s="13"/>
      <c r="M31" s="13"/>
      <c r="O31" s="26"/>
      <c r="P31" s="26"/>
      <c r="Q31" s="26"/>
      <c r="R31" s="26"/>
      <c r="S31" s="26"/>
    </row>
    <row r="32" spans="1:19" x14ac:dyDescent="0.25">
      <c r="B32" s="3" t="s">
        <v>14</v>
      </c>
      <c r="D32" s="22">
        <v>1.5</v>
      </c>
      <c r="E32" s="13">
        <v>4</v>
      </c>
      <c r="F32" s="6">
        <v>4</v>
      </c>
      <c r="G32" s="13">
        <v>0</v>
      </c>
      <c r="H32" s="13">
        <v>0</v>
      </c>
      <c r="I32" s="13">
        <v>0</v>
      </c>
      <c r="J32" s="13">
        <v>1</v>
      </c>
      <c r="K32" s="13">
        <v>1</v>
      </c>
      <c r="L32" s="13">
        <v>0</v>
      </c>
      <c r="M32" s="13">
        <v>0</v>
      </c>
      <c r="N32" s="13">
        <v>2</v>
      </c>
      <c r="O32" s="26"/>
      <c r="P32" s="26"/>
      <c r="Q32" s="26"/>
      <c r="R32" s="26"/>
      <c r="S32" s="26"/>
    </row>
    <row r="33" spans="1:19" x14ac:dyDescent="0.25">
      <c r="A33" s="2"/>
      <c r="B33" s="3" t="s">
        <v>16</v>
      </c>
      <c r="D33" s="22">
        <v>0</v>
      </c>
      <c r="E33" s="13">
        <v>0</v>
      </c>
      <c r="F33" s="6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26"/>
      <c r="P33" s="26"/>
      <c r="Q33" s="26"/>
      <c r="R33" s="26"/>
      <c r="S33" s="26"/>
    </row>
    <row r="34" spans="1:19" x14ac:dyDescent="0.25">
      <c r="A34" s="2"/>
      <c r="B34" s="3" t="s">
        <v>17</v>
      </c>
      <c r="D34" s="22">
        <v>3</v>
      </c>
      <c r="E34" s="13">
        <v>3</v>
      </c>
      <c r="F34" s="6">
        <v>1</v>
      </c>
      <c r="G34" s="13">
        <v>2</v>
      </c>
      <c r="H34" s="13">
        <v>0</v>
      </c>
      <c r="I34" s="13">
        <v>0</v>
      </c>
      <c r="J34" s="13">
        <v>0</v>
      </c>
      <c r="K34" s="13">
        <v>2</v>
      </c>
      <c r="L34" s="13">
        <v>0</v>
      </c>
      <c r="M34" s="13">
        <v>0</v>
      </c>
      <c r="N34" s="13">
        <v>1</v>
      </c>
      <c r="O34" s="26"/>
      <c r="P34" s="26"/>
      <c r="Q34" s="26"/>
      <c r="R34" s="26"/>
      <c r="S34" s="26"/>
    </row>
    <row r="35" spans="1:19" x14ac:dyDescent="0.25">
      <c r="A35" s="2"/>
      <c r="B35" s="7" t="s">
        <v>18</v>
      </c>
      <c r="C35" s="7"/>
      <c r="D35" s="23">
        <v>9</v>
      </c>
      <c r="E35" s="24">
        <v>9</v>
      </c>
      <c r="F35" s="9">
        <v>5</v>
      </c>
      <c r="G35" s="24">
        <v>4</v>
      </c>
      <c r="H35" s="24">
        <v>0</v>
      </c>
      <c r="I35" s="24">
        <v>2</v>
      </c>
      <c r="J35" s="24">
        <v>4</v>
      </c>
      <c r="K35" s="24">
        <v>1</v>
      </c>
      <c r="L35" s="24">
        <v>0</v>
      </c>
      <c r="M35" s="24">
        <v>0</v>
      </c>
      <c r="N35" s="24">
        <v>2</v>
      </c>
      <c r="O35" s="26"/>
      <c r="P35" s="26"/>
      <c r="Q35" s="26"/>
      <c r="R35" s="26"/>
      <c r="S35" s="26"/>
    </row>
    <row r="36" spans="1:19" x14ac:dyDescent="0.25">
      <c r="A36" s="2"/>
      <c r="B36" s="10" t="s">
        <v>19</v>
      </c>
      <c r="D36" s="25">
        <f>SUM(D32:D35)</f>
        <v>13.5</v>
      </c>
      <c r="E36" s="12">
        <f>SUM(F36:G36)</f>
        <v>16</v>
      </c>
      <c r="F36" s="5">
        <f t="shared" ref="F36:N36" si="4">SUM(F32:F35)</f>
        <v>10</v>
      </c>
      <c r="G36" s="12">
        <f t="shared" si="4"/>
        <v>6</v>
      </c>
      <c r="H36" s="12">
        <f t="shared" si="4"/>
        <v>0</v>
      </c>
      <c r="I36" s="12">
        <f t="shared" si="4"/>
        <v>2</v>
      </c>
      <c r="J36" s="12">
        <f t="shared" si="4"/>
        <v>5</v>
      </c>
      <c r="K36" s="12">
        <f t="shared" si="4"/>
        <v>4</v>
      </c>
      <c r="L36" s="12">
        <f t="shared" si="4"/>
        <v>0</v>
      </c>
      <c r="M36" s="12">
        <f t="shared" si="4"/>
        <v>0</v>
      </c>
      <c r="N36" s="12">
        <f t="shared" si="4"/>
        <v>5</v>
      </c>
      <c r="O36" s="26"/>
      <c r="P36" s="26"/>
      <c r="Q36" s="26"/>
      <c r="R36" s="26"/>
      <c r="S36" s="26"/>
    </row>
    <row r="37" spans="1:19" ht="15.75" x14ac:dyDescent="0.25">
      <c r="A37" s="42" t="s">
        <v>62</v>
      </c>
      <c r="B37" s="10"/>
      <c r="D37" s="22"/>
      <c r="E37" s="12"/>
      <c r="G37" s="13"/>
      <c r="H37" s="13"/>
      <c r="I37" s="13"/>
      <c r="J37" s="13"/>
      <c r="K37" s="13"/>
      <c r="L37" s="13"/>
      <c r="M37" s="13"/>
      <c r="N37" s="13"/>
      <c r="O37" s="26"/>
      <c r="P37" s="26"/>
      <c r="Q37" s="26"/>
      <c r="R37" s="26"/>
      <c r="S37" s="26"/>
    </row>
    <row r="38" spans="1:19" x14ac:dyDescent="0.25">
      <c r="B38" s="3" t="s">
        <v>14</v>
      </c>
      <c r="D38" s="22">
        <v>36.92</v>
      </c>
      <c r="E38" s="13">
        <v>92</v>
      </c>
      <c r="F38" s="6">
        <v>83</v>
      </c>
      <c r="G38" s="13">
        <v>9</v>
      </c>
      <c r="H38" s="13">
        <v>0</v>
      </c>
      <c r="I38" s="13">
        <v>3</v>
      </c>
      <c r="J38" s="13">
        <v>3</v>
      </c>
      <c r="K38" s="13">
        <v>0</v>
      </c>
      <c r="L38" s="13">
        <v>0</v>
      </c>
      <c r="M38" s="13">
        <v>19</v>
      </c>
      <c r="N38" s="13">
        <v>67</v>
      </c>
      <c r="O38" s="26"/>
      <c r="P38" s="26"/>
      <c r="Q38" s="26"/>
      <c r="R38" s="26"/>
      <c r="S38" s="26"/>
    </row>
    <row r="39" spans="1:19" x14ac:dyDescent="0.25">
      <c r="A39" s="2"/>
      <c r="B39" s="3" t="s">
        <v>16</v>
      </c>
      <c r="D39" s="22">
        <v>23</v>
      </c>
      <c r="E39" s="13">
        <v>23</v>
      </c>
      <c r="F39" s="6">
        <v>21</v>
      </c>
      <c r="G39" s="13">
        <v>2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4</v>
      </c>
      <c r="N39" s="13">
        <v>19</v>
      </c>
      <c r="O39" s="26"/>
      <c r="P39" s="26"/>
      <c r="Q39" s="26"/>
      <c r="R39" s="26"/>
      <c r="S39" s="26"/>
    </row>
    <row r="40" spans="1:19" x14ac:dyDescent="0.25">
      <c r="A40" s="2"/>
      <c r="B40" s="3" t="s">
        <v>17</v>
      </c>
      <c r="D40" s="22">
        <v>11</v>
      </c>
      <c r="E40" s="13">
        <v>11</v>
      </c>
      <c r="F40" s="6">
        <v>8</v>
      </c>
      <c r="G40" s="13">
        <v>3</v>
      </c>
      <c r="H40" s="13">
        <v>0</v>
      </c>
      <c r="I40" s="13">
        <v>1</v>
      </c>
      <c r="J40" s="13">
        <v>1</v>
      </c>
      <c r="K40" s="13">
        <v>0</v>
      </c>
      <c r="L40" s="13">
        <v>3</v>
      </c>
      <c r="M40" s="13">
        <v>4</v>
      </c>
      <c r="N40" s="13">
        <v>2</v>
      </c>
      <c r="O40" s="26"/>
      <c r="P40" s="26"/>
      <c r="Q40" s="26"/>
      <c r="R40" s="26"/>
      <c r="S40" s="26"/>
    </row>
    <row r="41" spans="1:19" x14ac:dyDescent="0.25">
      <c r="A41" s="2"/>
      <c r="B41" s="7" t="s">
        <v>18</v>
      </c>
      <c r="C41" s="7"/>
      <c r="D41" s="23">
        <v>16</v>
      </c>
      <c r="E41" s="24">
        <v>16</v>
      </c>
      <c r="F41" s="9">
        <v>13</v>
      </c>
      <c r="G41" s="24">
        <v>3</v>
      </c>
      <c r="H41" s="24">
        <v>0</v>
      </c>
      <c r="I41" s="24">
        <v>3</v>
      </c>
      <c r="J41" s="24">
        <v>0</v>
      </c>
      <c r="K41" s="24">
        <v>0</v>
      </c>
      <c r="L41" s="24">
        <v>0</v>
      </c>
      <c r="M41" s="24">
        <v>2</v>
      </c>
      <c r="N41" s="24">
        <v>11</v>
      </c>
      <c r="O41" s="26"/>
      <c r="P41" s="26"/>
      <c r="Q41" s="26"/>
      <c r="R41" s="26"/>
      <c r="S41" s="26"/>
    </row>
    <row r="42" spans="1:19" x14ac:dyDescent="0.25">
      <c r="A42" s="2"/>
      <c r="B42" s="10" t="s">
        <v>19</v>
      </c>
      <c r="D42" s="25">
        <f>SUM(D38:D41)</f>
        <v>86.92</v>
      </c>
      <c r="E42" s="12">
        <f>SUM(F42:G42)</f>
        <v>142</v>
      </c>
      <c r="F42" s="5">
        <f t="shared" ref="F42:N42" si="5">SUM(F38:F41)</f>
        <v>125</v>
      </c>
      <c r="G42" s="12">
        <f t="shared" si="5"/>
        <v>17</v>
      </c>
      <c r="H42" s="12">
        <f t="shared" si="5"/>
        <v>0</v>
      </c>
      <c r="I42" s="12">
        <f t="shared" si="5"/>
        <v>7</v>
      </c>
      <c r="J42" s="12">
        <f t="shared" si="5"/>
        <v>4</v>
      </c>
      <c r="K42" s="12">
        <f t="shared" si="5"/>
        <v>0</v>
      </c>
      <c r="L42" s="12">
        <f t="shared" si="5"/>
        <v>3</v>
      </c>
      <c r="M42" s="12">
        <f t="shared" si="5"/>
        <v>29</v>
      </c>
      <c r="N42" s="12">
        <f t="shared" si="5"/>
        <v>99</v>
      </c>
      <c r="O42" s="26"/>
      <c r="P42" s="26"/>
      <c r="Q42" s="26"/>
      <c r="R42" s="26"/>
      <c r="S42" s="26"/>
    </row>
    <row r="43" spans="1:19" ht="15.75" x14ac:dyDescent="0.25">
      <c r="A43" s="43" t="s">
        <v>49</v>
      </c>
      <c r="B43" s="10"/>
      <c r="D43" s="22"/>
      <c r="E43" s="12"/>
      <c r="F43" s="5"/>
      <c r="G43" s="12"/>
      <c r="H43" s="12"/>
      <c r="I43" s="12"/>
      <c r="J43" s="12"/>
      <c r="K43" s="12"/>
      <c r="L43" s="12"/>
      <c r="M43" s="12"/>
      <c r="N43" s="12"/>
      <c r="O43" s="26"/>
      <c r="P43" s="26"/>
      <c r="Q43" s="26"/>
      <c r="R43" s="26"/>
      <c r="S43" s="26"/>
    </row>
    <row r="44" spans="1:19" x14ac:dyDescent="0.25">
      <c r="B44" s="3" t="s">
        <v>14</v>
      </c>
      <c r="D44" s="22">
        <v>6.93</v>
      </c>
      <c r="E44" s="13">
        <v>21</v>
      </c>
      <c r="F44" s="6">
        <v>13</v>
      </c>
      <c r="G44" s="13">
        <v>8</v>
      </c>
      <c r="H44" s="13">
        <v>0</v>
      </c>
      <c r="I44" s="13">
        <v>0</v>
      </c>
      <c r="J44" s="13">
        <v>0</v>
      </c>
      <c r="K44" s="13">
        <v>0</v>
      </c>
      <c r="L44" s="13">
        <v>1</v>
      </c>
      <c r="M44" s="13">
        <v>5</v>
      </c>
      <c r="N44" s="13">
        <v>15</v>
      </c>
      <c r="O44" s="26"/>
      <c r="P44" s="26"/>
      <c r="Q44" s="26"/>
      <c r="R44" s="26"/>
      <c r="S44" s="26"/>
    </row>
    <row r="45" spans="1:19" x14ac:dyDescent="0.25">
      <c r="A45" s="29"/>
      <c r="B45" s="3" t="s">
        <v>40</v>
      </c>
      <c r="D45" s="22">
        <v>0</v>
      </c>
      <c r="E45" s="13">
        <v>0</v>
      </c>
      <c r="F45" s="6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26"/>
      <c r="P45" s="26"/>
      <c r="Q45" s="26"/>
      <c r="R45" s="26"/>
      <c r="S45" s="26"/>
    </row>
    <row r="46" spans="1:19" x14ac:dyDescent="0.25">
      <c r="A46" s="26"/>
      <c r="B46" s="3" t="s">
        <v>16</v>
      </c>
      <c r="D46" s="22">
        <v>6</v>
      </c>
      <c r="E46" s="13">
        <v>6</v>
      </c>
      <c r="F46" s="6">
        <v>4</v>
      </c>
      <c r="G46" s="6">
        <v>2</v>
      </c>
      <c r="H46" s="13">
        <v>0</v>
      </c>
      <c r="I46" s="13">
        <v>0</v>
      </c>
      <c r="J46" s="13">
        <v>0</v>
      </c>
      <c r="K46" s="13">
        <v>0</v>
      </c>
      <c r="L46" s="6">
        <v>1</v>
      </c>
      <c r="M46" s="6">
        <v>2</v>
      </c>
      <c r="N46" s="6">
        <v>3</v>
      </c>
      <c r="O46" s="26"/>
      <c r="P46" s="26"/>
      <c r="Q46" s="26"/>
      <c r="R46" s="26"/>
      <c r="S46" s="26"/>
    </row>
    <row r="47" spans="1:19" x14ac:dyDescent="0.25">
      <c r="A47" s="2"/>
      <c r="B47" s="3" t="s">
        <v>17</v>
      </c>
      <c r="D47" s="22">
        <v>11</v>
      </c>
      <c r="E47" s="13">
        <v>11</v>
      </c>
      <c r="F47" s="6">
        <v>6</v>
      </c>
      <c r="G47" s="13">
        <v>5</v>
      </c>
      <c r="H47" s="13">
        <v>0</v>
      </c>
      <c r="I47" s="13">
        <v>3</v>
      </c>
      <c r="J47" s="13">
        <v>0</v>
      </c>
      <c r="K47" s="13">
        <v>0</v>
      </c>
      <c r="L47" s="13">
        <v>2</v>
      </c>
      <c r="M47" s="13">
        <v>1</v>
      </c>
      <c r="N47" s="13">
        <v>5</v>
      </c>
      <c r="O47" s="26"/>
      <c r="P47" s="26"/>
      <c r="Q47" s="26"/>
      <c r="R47" s="26"/>
      <c r="S47" s="26"/>
    </row>
    <row r="48" spans="1:19" x14ac:dyDescent="0.25">
      <c r="A48" s="2"/>
      <c r="B48" s="7" t="s">
        <v>18</v>
      </c>
      <c r="C48" s="7"/>
      <c r="D48" s="23">
        <v>18</v>
      </c>
      <c r="E48" s="24">
        <v>18</v>
      </c>
      <c r="F48" s="9">
        <v>8</v>
      </c>
      <c r="G48" s="24">
        <v>10</v>
      </c>
      <c r="H48" s="24">
        <v>0</v>
      </c>
      <c r="I48" s="24">
        <v>1</v>
      </c>
      <c r="J48" s="24">
        <v>2</v>
      </c>
      <c r="K48" s="24">
        <v>0</v>
      </c>
      <c r="L48" s="24">
        <v>0</v>
      </c>
      <c r="M48" s="24">
        <v>1</v>
      </c>
      <c r="N48" s="24">
        <v>14</v>
      </c>
      <c r="O48" s="26"/>
      <c r="P48" s="26"/>
      <c r="Q48" s="26"/>
      <c r="R48" s="26"/>
      <c r="S48" s="26"/>
    </row>
    <row r="49" spans="1:19" x14ac:dyDescent="0.25">
      <c r="A49" s="2"/>
      <c r="B49" s="10" t="s">
        <v>19</v>
      </c>
      <c r="D49" s="25">
        <f t="shared" ref="D49:N49" si="6">SUM(D44:D48)</f>
        <v>41.93</v>
      </c>
      <c r="E49" s="5">
        <f t="shared" si="6"/>
        <v>56</v>
      </c>
      <c r="F49" s="5">
        <f t="shared" si="6"/>
        <v>31</v>
      </c>
      <c r="G49" s="5">
        <f t="shared" si="6"/>
        <v>25</v>
      </c>
      <c r="H49" s="12">
        <f t="shared" si="6"/>
        <v>0</v>
      </c>
      <c r="I49" s="12">
        <f t="shared" si="6"/>
        <v>4</v>
      </c>
      <c r="J49" s="12">
        <f t="shared" si="6"/>
        <v>2</v>
      </c>
      <c r="K49" s="12">
        <f t="shared" si="6"/>
        <v>0</v>
      </c>
      <c r="L49" s="12">
        <f t="shared" si="6"/>
        <v>4</v>
      </c>
      <c r="M49" s="12">
        <f t="shared" si="6"/>
        <v>9</v>
      </c>
      <c r="N49" s="12">
        <f t="shared" si="6"/>
        <v>37</v>
      </c>
      <c r="O49" s="26"/>
      <c r="P49" s="26"/>
      <c r="Q49" s="26"/>
      <c r="R49" s="26"/>
      <c r="S49" s="26"/>
    </row>
    <row r="50" spans="1:19" ht="15.75" x14ac:dyDescent="0.25">
      <c r="A50" s="42" t="s">
        <v>26</v>
      </c>
      <c r="B50" s="10"/>
      <c r="D50" s="25"/>
      <c r="E50" s="12"/>
      <c r="F50" s="5"/>
      <c r="G50" s="12"/>
      <c r="H50" s="12"/>
      <c r="I50" s="12"/>
      <c r="J50" s="12"/>
      <c r="K50" s="12"/>
      <c r="L50" s="12"/>
      <c r="M50" s="12"/>
      <c r="N50" s="12"/>
      <c r="O50" s="26"/>
      <c r="P50" s="26"/>
      <c r="Q50" s="26"/>
      <c r="R50" s="26"/>
      <c r="S50" s="26"/>
    </row>
    <row r="51" spans="1:19" x14ac:dyDescent="0.25">
      <c r="B51" s="3" t="s">
        <v>14</v>
      </c>
      <c r="D51" s="22">
        <v>6.5</v>
      </c>
      <c r="E51" s="13">
        <v>18</v>
      </c>
      <c r="F51" s="6">
        <v>14</v>
      </c>
      <c r="G51" s="13">
        <v>4</v>
      </c>
      <c r="H51" s="13">
        <v>0</v>
      </c>
      <c r="I51" s="13">
        <v>2</v>
      </c>
      <c r="J51" s="13">
        <v>0</v>
      </c>
      <c r="K51" s="13">
        <v>1</v>
      </c>
      <c r="L51" s="13">
        <v>0</v>
      </c>
      <c r="M51" s="13">
        <v>0</v>
      </c>
      <c r="N51" s="13">
        <v>15</v>
      </c>
      <c r="O51" s="26"/>
      <c r="P51" s="26"/>
      <c r="Q51" s="26"/>
      <c r="R51" s="26"/>
      <c r="S51" s="26"/>
    </row>
    <row r="52" spans="1:19" x14ac:dyDescent="0.25">
      <c r="A52" s="2"/>
      <c r="B52" s="3" t="s">
        <v>27</v>
      </c>
      <c r="D52" s="22">
        <v>0.66</v>
      </c>
      <c r="E52" s="13">
        <v>1</v>
      </c>
      <c r="F52" s="6">
        <v>1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26"/>
      <c r="P52" s="26"/>
      <c r="Q52" s="26"/>
      <c r="R52" s="26"/>
      <c r="S52" s="26"/>
    </row>
    <row r="53" spans="1:19" x14ac:dyDescent="0.25">
      <c r="A53" s="2"/>
      <c r="B53" s="3" t="s">
        <v>16</v>
      </c>
      <c r="D53" s="22">
        <v>0</v>
      </c>
      <c r="E53" s="13">
        <v>0</v>
      </c>
      <c r="F53" s="6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26"/>
      <c r="P53" s="26"/>
      <c r="Q53" s="26"/>
      <c r="R53" s="26"/>
      <c r="S53" s="26"/>
    </row>
    <row r="54" spans="1:19" x14ac:dyDescent="0.25">
      <c r="A54" s="2"/>
      <c r="B54" s="3" t="s">
        <v>17</v>
      </c>
      <c r="D54" s="22">
        <v>6</v>
      </c>
      <c r="E54" s="13">
        <v>6</v>
      </c>
      <c r="F54" s="6">
        <v>5</v>
      </c>
      <c r="G54" s="13">
        <v>1</v>
      </c>
      <c r="H54" s="13">
        <v>0</v>
      </c>
      <c r="I54" s="13">
        <v>2</v>
      </c>
      <c r="J54" s="13">
        <v>1</v>
      </c>
      <c r="K54" s="13">
        <v>0</v>
      </c>
      <c r="L54" s="13">
        <v>0</v>
      </c>
      <c r="M54" s="13">
        <v>2</v>
      </c>
      <c r="N54" s="13">
        <v>1</v>
      </c>
      <c r="O54" s="26"/>
      <c r="P54" s="26"/>
      <c r="Q54" s="26"/>
      <c r="R54" s="26"/>
      <c r="S54" s="26"/>
    </row>
    <row r="55" spans="1:19" x14ac:dyDescent="0.25">
      <c r="A55" s="2"/>
      <c r="B55" s="7" t="s">
        <v>18</v>
      </c>
      <c r="C55" s="7"/>
      <c r="D55" s="23">
        <v>3</v>
      </c>
      <c r="E55" s="24">
        <v>3</v>
      </c>
      <c r="F55" s="9">
        <v>2</v>
      </c>
      <c r="G55" s="24">
        <v>1</v>
      </c>
      <c r="H55" s="24">
        <v>0</v>
      </c>
      <c r="I55" s="24">
        <v>2</v>
      </c>
      <c r="J55" s="24">
        <v>0</v>
      </c>
      <c r="K55" s="24">
        <v>0</v>
      </c>
      <c r="L55" s="24">
        <v>0</v>
      </c>
      <c r="M55" s="24">
        <v>0</v>
      </c>
      <c r="N55" s="24">
        <v>1</v>
      </c>
      <c r="O55" s="26"/>
      <c r="P55" s="26"/>
      <c r="Q55" s="26"/>
      <c r="R55" s="26"/>
      <c r="S55" s="26"/>
    </row>
    <row r="56" spans="1:19" x14ac:dyDescent="0.25">
      <c r="A56" s="2"/>
      <c r="B56" s="10" t="s">
        <v>28</v>
      </c>
      <c r="D56" s="25">
        <f t="shared" ref="D56:N56" si="7">SUM(D51:D55)</f>
        <v>16.16</v>
      </c>
      <c r="E56" s="5">
        <f t="shared" si="7"/>
        <v>28</v>
      </c>
      <c r="F56" s="5">
        <f t="shared" si="7"/>
        <v>22</v>
      </c>
      <c r="G56" s="5">
        <f t="shared" si="7"/>
        <v>6</v>
      </c>
      <c r="H56" s="12">
        <f t="shared" si="7"/>
        <v>0</v>
      </c>
      <c r="I56" s="12">
        <f t="shared" si="7"/>
        <v>6</v>
      </c>
      <c r="J56" s="12">
        <f t="shared" si="7"/>
        <v>1</v>
      </c>
      <c r="K56" s="12">
        <f t="shared" si="7"/>
        <v>1</v>
      </c>
      <c r="L56" s="12">
        <f t="shared" si="7"/>
        <v>0</v>
      </c>
      <c r="M56" s="12">
        <f t="shared" si="7"/>
        <v>2</v>
      </c>
      <c r="N56" s="12">
        <f t="shared" si="7"/>
        <v>18</v>
      </c>
      <c r="O56" s="26"/>
      <c r="P56" s="26"/>
      <c r="Q56" s="26"/>
      <c r="R56" s="26"/>
      <c r="S56" s="26"/>
    </row>
    <row r="57" spans="1:19" ht="15.75" x14ac:dyDescent="0.25">
      <c r="A57" s="43" t="s">
        <v>29</v>
      </c>
      <c r="B57" s="26"/>
      <c r="C57" s="26"/>
      <c r="D57" s="25"/>
      <c r="E57" s="12"/>
      <c r="F57" s="5"/>
      <c r="G57" s="12"/>
      <c r="H57" s="12"/>
      <c r="I57" s="12"/>
      <c r="J57" s="12"/>
      <c r="K57" s="12"/>
      <c r="L57" s="12"/>
      <c r="M57" s="12"/>
      <c r="N57" s="12"/>
      <c r="O57" s="26"/>
      <c r="P57" s="26"/>
      <c r="Q57" s="26"/>
      <c r="R57" s="26"/>
      <c r="S57" s="26"/>
    </row>
    <row r="58" spans="1:19" x14ac:dyDescent="0.25">
      <c r="B58" s="3" t="s">
        <v>14</v>
      </c>
      <c r="D58" s="22">
        <v>14</v>
      </c>
      <c r="E58" s="13">
        <v>45</v>
      </c>
      <c r="F58" s="6">
        <v>21</v>
      </c>
      <c r="G58" s="13">
        <v>24</v>
      </c>
      <c r="H58" s="13">
        <v>1</v>
      </c>
      <c r="I58" s="13">
        <v>1</v>
      </c>
      <c r="J58" s="13">
        <v>0</v>
      </c>
      <c r="K58" s="13">
        <v>2</v>
      </c>
      <c r="L58" s="13">
        <v>1</v>
      </c>
      <c r="M58" s="13">
        <v>8</v>
      </c>
      <c r="N58" s="13">
        <v>32</v>
      </c>
      <c r="O58" s="26"/>
      <c r="P58" s="26"/>
      <c r="Q58" s="26"/>
      <c r="R58" s="26"/>
      <c r="S58" s="26"/>
    </row>
    <row r="59" spans="1:19" x14ac:dyDescent="0.25">
      <c r="A59" s="2"/>
      <c r="B59" s="3" t="s">
        <v>16</v>
      </c>
      <c r="D59" s="22">
        <v>6</v>
      </c>
      <c r="E59" s="13">
        <v>6</v>
      </c>
      <c r="F59" s="6">
        <v>1</v>
      </c>
      <c r="G59" s="13">
        <v>5</v>
      </c>
      <c r="H59" s="13">
        <v>0</v>
      </c>
      <c r="I59" s="13">
        <v>0</v>
      </c>
      <c r="J59" s="13">
        <v>0</v>
      </c>
      <c r="K59" s="13">
        <v>0</v>
      </c>
      <c r="L59" s="13">
        <v>1</v>
      </c>
      <c r="M59" s="13">
        <v>1</v>
      </c>
      <c r="N59" s="13">
        <v>4</v>
      </c>
      <c r="O59" s="26"/>
      <c r="P59" s="26"/>
      <c r="Q59" s="26"/>
      <c r="R59" s="26"/>
      <c r="S59" s="26"/>
    </row>
    <row r="60" spans="1:19" x14ac:dyDescent="0.25">
      <c r="A60" s="2"/>
      <c r="B60" s="3" t="s">
        <v>17</v>
      </c>
      <c r="D60" s="22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26"/>
      <c r="P60" s="26"/>
      <c r="Q60" s="26"/>
      <c r="R60" s="26"/>
      <c r="S60" s="26"/>
    </row>
    <row r="61" spans="1:19" x14ac:dyDescent="0.25">
      <c r="A61" s="2"/>
      <c r="B61" s="7" t="s">
        <v>18</v>
      </c>
      <c r="C61" s="7"/>
      <c r="D61" s="23">
        <v>0</v>
      </c>
      <c r="E61" s="24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26"/>
      <c r="P61" s="26"/>
      <c r="Q61" s="26"/>
      <c r="R61" s="26"/>
      <c r="S61" s="26"/>
    </row>
    <row r="62" spans="1:19" x14ac:dyDescent="0.25">
      <c r="A62" s="2"/>
      <c r="B62" s="10" t="s">
        <v>19</v>
      </c>
      <c r="D62" s="25">
        <f>SUM(D58:D61)</f>
        <v>20</v>
      </c>
      <c r="E62" s="12">
        <f>SUM(F62:G62)</f>
        <v>51</v>
      </c>
      <c r="F62" s="12">
        <f t="shared" ref="F62:N62" si="8">SUM(F58:F61)</f>
        <v>22</v>
      </c>
      <c r="G62" s="12">
        <f t="shared" si="8"/>
        <v>29</v>
      </c>
      <c r="H62" s="12">
        <f t="shared" si="8"/>
        <v>1</v>
      </c>
      <c r="I62" s="12">
        <f t="shared" si="8"/>
        <v>1</v>
      </c>
      <c r="J62" s="12">
        <f t="shared" si="8"/>
        <v>0</v>
      </c>
      <c r="K62" s="12">
        <f t="shared" si="8"/>
        <v>2</v>
      </c>
      <c r="L62" s="12">
        <f t="shared" si="8"/>
        <v>2</v>
      </c>
      <c r="M62" s="12">
        <f t="shared" si="8"/>
        <v>9</v>
      </c>
      <c r="N62" s="12">
        <f t="shared" si="8"/>
        <v>36</v>
      </c>
      <c r="O62" s="26"/>
      <c r="P62" s="26"/>
      <c r="Q62" s="26"/>
      <c r="R62" s="26"/>
      <c r="S62" s="26"/>
    </row>
    <row r="63" spans="1:19" ht="15.75" x14ac:dyDescent="0.25">
      <c r="A63" s="42" t="s">
        <v>30</v>
      </c>
      <c r="B63" s="10"/>
      <c r="D63" s="25"/>
      <c r="E63" s="12"/>
      <c r="F63" s="5"/>
      <c r="G63" s="5"/>
      <c r="H63" s="5"/>
      <c r="I63" s="5"/>
      <c r="J63" s="5"/>
      <c r="K63" s="5"/>
      <c r="L63" s="5"/>
      <c r="M63" s="5"/>
      <c r="N63" s="5"/>
      <c r="O63" s="26"/>
      <c r="P63" s="26"/>
      <c r="Q63" s="26"/>
      <c r="R63" s="26"/>
      <c r="S63" s="26"/>
    </row>
    <row r="64" spans="1:19" x14ac:dyDescent="0.25">
      <c r="B64" s="3" t="s">
        <v>14</v>
      </c>
      <c r="D64" s="22">
        <v>0.75</v>
      </c>
      <c r="E64" s="13">
        <v>3</v>
      </c>
      <c r="F64" s="6">
        <v>3</v>
      </c>
      <c r="G64" s="6">
        <v>0</v>
      </c>
      <c r="H64" s="6">
        <v>0</v>
      </c>
      <c r="I64" s="6">
        <v>1</v>
      </c>
      <c r="J64" s="6">
        <v>0</v>
      </c>
      <c r="K64" s="6">
        <v>0</v>
      </c>
      <c r="L64" s="6">
        <v>0</v>
      </c>
      <c r="M64" s="6">
        <v>0</v>
      </c>
      <c r="N64" s="6">
        <v>2</v>
      </c>
      <c r="O64" s="26"/>
      <c r="P64" s="26"/>
      <c r="Q64" s="26"/>
      <c r="R64" s="26"/>
      <c r="S64" s="26"/>
    </row>
    <row r="65" spans="1:19" x14ac:dyDescent="0.25">
      <c r="A65" s="2"/>
      <c r="B65" s="3" t="s">
        <v>16</v>
      </c>
      <c r="D65" s="22">
        <v>1</v>
      </c>
      <c r="E65" s="13">
        <v>1</v>
      </c>
      <c r="F65" s="6">
        <v>1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1</v>
      </c>
      <c r="O65" s="26"/>
      <c r="P65" s="26"/>
      <c r="Q65" s="26"/>
      <c r="R65" s="26"/>
      <c r="S65" s="26"/>
    </row>
    <row r="66" spans="1:19" x14ac:dyDescent="0.25">
      <c r="A66" s="2"/>
      <c r="B66" s="3" t="s">
        <v>17</v>
      </c>
      <c r="D66" s="22">
        <v>1</v>
      </c>
      <c r="E66" s="13">
        <v>1</v>
      </c>
      <c r="F66" s="6">
        <v>0</v>
      </c>
      <c r="G66" s="6">
        <v>1</v>
      </c>
      <c r="H66" s="6">
        <v>0</v>
      </c>
      <c r="I66" s="6">
        <v>0</v>
      </c>
      <c r="J66" s="6">
        <v>1</v>
      </c>
      <c r="K66" s="6">
        <v>0</v>
      </c>
      <c r="L66" s="6">
        <v>0</v>
      </c>
      <c r="M66" s="6">
        <v>0</v>
      </c>
      <c r="N66" s="6">
        <v>0</v>
      </c>
      <c r="O66" s="26"/>
      <c r="P66" s="26"/>
      <c r="Q66" s="26"/>
      <c r="R66" s="26"/>
      <c r="S66" s="26"/>
    </row>
    <row r="67" spans="1:19" x14ac:dyDescent="0.25">
      <c r="A67" s="2"/>
      <c r="B67" s="7" t="s">
        <v>18</v>
      </c>
      <c r="C67" s="7"/>
      <c r="D67" s="23">
        <v>1</v>
      </c>
      <c r="E67" s="24">
        <v>1</v>
      </c>
      <c r="F67" s="9">
        <v>0</v>
      </c>
      <c r="G67" s="9">
        <v>1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1</v>
      </c>
      <c r="O67" s="26"/>
      <c r="P67" s="26"/>
      <c r="Q67" s="26"/>
      <c r="R67" s="26"/>
      <c r="S67" s="26"/>
    </row>
    <row r="68" spans="1:19" x14ac:dyDescent="0.25">
      <c r="A68" s="2"/>
      <c r="B68" s="10" t="s">
        <v>31</v>
      </c>
      <c r="C68" s="10"/>
      <c r="D68" s="25">
        <f>SUM(D64:D67)</f>
        <v>3.75</v>
      </c>
      <c r="E68" s="5">
        <f t="shared" ref="E68:N68" si="9">SUM(E64:E67)</f>
        <v>6</v>
      </c>
      <c r="F68" s="5">
        <f t="shared" si="9"/>
        <v>4</v>
      </c>
      <c r="G68" s="5">
        <f t="shared" si="9"/>
        <v>2</v>
      </c>
      <c r="H68" s="5">
        <f t="shared" si="9"/>
        <v>0</v>
      </c>
      <c r="I68" s="5">
        <f t="shared" si="9"/>
        <v>1</v>
      </c>
      <c r="J68" s="5">
        <f t="shared" si="9"/>
        <v>1</v>
      </c>
      <c r="K68" s="5">
        <f t="shared" si="9"/>
        <v>0</v>
      </c>
      <c r="L68" s="5">
        <f t="shared" si="9"/>
        <v>0</v>
      </c>
      <c r="M68" s="5">
        <f t="shared" si="9"/>
        <v>0</v>
      </c>
      <c r="N68" s="5">
        <f t="shared" si="9"/>
        <v>4</v>
      </c>
      <c r="O68" s="30"/>
      <c r="P68" s="30"/>
      <c r="Q68" s="30"/>
      <c r="R68" s="30"/>
      <c r="S68" s="30"/>
    </row>
    <row r="69" spans="1:19" ht="15.75" x14ac:dyDescent="0.25">
      <c r="A69" s="42" t="s">
        <v>32</v>
      </c>
    </row>
    <row r="70" spans="1:19" x14ac:dyDescent="0.25">
      <c r="B70" s="3" t="s">
        <v>14</v>
      </c>
      <c r="D70" s="22">
        <v>8.25</v>
      </c>
      <c r="E70" s="13">
        <v>12</v>
      </c>
      <c r="F70" s="6">
        <v>7</v>
      </c>
      <c r="G70" s="14">
        <v>5</v>
      </c>
      <c r="H70" s="14">
        <v>0</v>
      </c>
      <c r="I70" s="14">
        <v>2</v>
      </c>
      <c r="J70" s="14">
        <v>0</v>
      </c>
      <c r="K70" s="14">
        <v>1</v>
      </c>
      <c r="L70" s="14">
        <v>0</v>
      </c>
      <c r="M70" s="14">
        <v>1</v>
      </c>
      <c r="N70" s="14">
        <v>8</v>
      </c>
      <c r="O70" s="26"/>
      <c r="P70" s="26"/>
      <c r="Q70" s="26"/>
      <c r="R70" s="26"/>
      <c r="S70" s="26"/>
    </row>
    <row r="71" spans="1:19" x14ac:dyDescent="0.25">
      <c r="A71" s="2"/>
      <c r="B71" s="3" t="s">
        <v>16</v>
      </c>
      <c r="D71" s="22">
        <v>3</v>
      </c>
      <c r="E71" s="6">
        <v>3</v>
      </c>
      <c r="F71" s="6">
        <v>3</v>
      </c>
      <c r="G71" s="6">
        <v>0</v>
      </c>
      <c r="H71" s="6">
        <v>0</v>
      </c>
      <c r="I71" s="6">
        <v>1</v>
      </c>
      <c r="J71" s="6">
        <v>0</v>
      </c>
      <c r="K71" s="6">
        <v>0</v>
      </c>
      <c r="L71" s="6">
        <v>0</v>
      </c>
      <c r="M71" s="6">
        <v>0</v>
      </c>
      <c r="N71" s="6">
        <v>2</v>
      </c>
      <c r="O71" s="26"/>
      <c r="P71" s="26"/>
      <c r="Q71" s="26"/>
      <c r="R71" s="26"/>
      <c r="S71" s="26"/>
    </row>
    <row r="72" spans="1:19" x14ac:dyDescent="0.25">
      <c r="A72" s="2"/>
      <c r="B72" s="3" t="s">
        <v>17</v>
      </c>
      <c r="D72" s="22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  <c r="O72" s="26"/>
      <c r="P72" s="26"/>
      <c r="Q72" s="26"/>
      <c r="R72" s="26"/>
      <c r="S72" s="26"/>
    </row>
    <row r="73" spans="1:19" x14ac:dyDescent="0.25">
      <c r="A73" s="2"/>
      <c r="B73" s="7" t="s">
        <v>18</v>
      </c>
      <c r="C73" s="7"/>
      <c r="D73" s="23">
        <v>2</v>
      </c>
      <c r="E73" s="24">
        <v>2</v>
      </c>
      <c r="F73" s="9">
        <v>1</v>
      </c>
      <c r="G73" s="9">
        <v>1</v>
      </c>
      <c r="H73" s="9">
        <v>0</v>
      </c>
      <c r="I73" s="9">
        <v>0</v>
      </c>
      <c r="J73" s="9">
        <v>0</v>
      </c>
      <c r="K73" s="9">
        <v>1</v>
      </c>
      <c r="L73" s="9">
        <v>0</v>
      </c>
      <c r="M73" s="9">
        <v>1</v>
      </c>
      <c r="N73" s="9">
        <v>0</v>
      </c>
      <c r="O73" s="26"/>
      <c r="P73" s="26"/>
      <c r="Q73" s="26"/>
      <c r="R73" s="26"/>
      <c r="S73" s="26"/>
    </row>
    <row r="74" spans="1:19" x14ac:dyDescent="0.25">
      <c r="A74" s="2"/>
      <c r="B74" s="10" t="s">
        <v>19</v>
      </c>
      <c r="D74" s="25">
        <f>SUM(D70:D73)</f>
        <v>13.25</v>
      </c>
      <c r="E74" s="12">
        <f>SUM(F74:G74)</f>
        <v>17</v>
      </c>
      <c r="F74" s="5">
        <f t="shared" ref="F74:N74" si="10">SUM(F70:F73)</f>
        <v>11</v>
      </c>
      <c r="G74" s="5">
        <f t="shared" si="10"/>
        <v>6</v>
      </c>
      <c r="H74" s="5">
        <f t="shared" si="10"/>
        <v>0</v>
      </c>
      <c r="I74" s="5">
        <f t="shared" si="10"/>
        <v>3</v>
      </c>
      <c r="J74" s="5">
        <f t="shared" si="10"/>
        <v>0</v>
      </c>
      <c r="K74" s="5">
        <f t="shared" si="10"/>
        <v>2</v>
      </c>
      <c r="L74" s="5">
        <f t="shared" si="10"/>
        <v>0</v>
      </c>
      <c r="M74" s="5">
        <f t="shared" si="10"/>
        <v>2</v>
      </c>
      <c r="N74" s="5">
        <f t="shared" si="10"/>
        <v>10</v>
      </c>
      <c r="O74" s="26"/>
      <c r="P74" s="26"/>
      <c r="Q74" s="26"/>
      <c r="R74" s="26"/>
      <c r="S74" s="26"/>
    </row>
    <row r="75" spans="1:19" ht="15.75" x14ac:dyDescent="0.25">
      <c r="A75" s="42" t="s">
        <v>59</v>
      </c>
      <c r="B75" s="10"/>
      <c r="D75" s="25"/>
      <c r="E75" s="12"/>
      <c r="F75" s="5"/>
      <c r="G75" s="5"/>
      <c r="H75" s="5"/>
      <c r="I75" s="5"/>
      <c r="J75" s="5"/>
      <c r="K75" s="5"/>
      <c r="L75" s="5"/>
      <c r="M75" s="5"/>
      <c r="N75" s="5"/>
      <c r="O75" s="26"/>
      <c r="P75" s="26"/>
      <c r="Q75" s="26"/>
      <c r="R75" s="26"/>
      <c r="S75" s="26"/>
    </row>
    <row r="76" spans="1:19" x14ac:dyDescent="0.25">
      <c r="B76" s="3" t="s">
        <v>14</v>
      </c>
      <c r="D76" s="22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26"/>
      <c r="P76" s="26"/>
      <c r="Q76" s="26"/>
      <c r="R76" s="26"/>
      <c r="S76" s="26"/>
    </row>
    <row r="77" spans="1:19" x14ac:dyDescent="0.25">
      <c r="A77" s="2"/>
      <c r="B77" s="3" t="s">
        <v>16</v>
      </c>
      <c r="D77" s="22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26"/>
      <c r="P77" s="26"/>
      <c r="Q77" s="26"/>
      <c r="R77" s="26"/>
      <c r="S77" s="26"/>
    </row>
    <row r="78" spans="1:19" x14ac:dyDescent="0.25">
      <c r="A78" s="2"/>
      <c r="B78" s="3" t="s">
        <v>17</v>
      </c>
      <c r="D78" s="22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26"/>
      <c r="P78" s="26"/>
      <c r="Q78" s="26"/>
      <c r="R78" s="26"/>
      <c r="S78" s="26"/>
    </row>
    <row r="79" spans="1:19" x14ac:dyDescent="0.25">
      <c r="A79" s="2"/>
      <c r="B79" s="7" t="s">
        <v>18</v>
      </c>
      <c r="C79" s="7"/>
      <c r="D79" s="23">
        <v>1</v>
      </c>
      <c r="E79" s="24">
        <v>1</v>
      </c>
      <c r="F79" s="9">
        <v>1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1</v>
      </c>
      <c r="O79" s="26"/>
      <c r="P79" s="26"/>
      <c r="Q79" s="26"/>
      <c r="R79" s="26"/>
      <c r="S79" s="26"/>
    </row>
    <row r="80" spans="1:19" x14ac:dyDescent="0.25">
      <c r="A80" s="2"/>
      <c r="B80" s="10" t="s">
        <v>28</v>
      </c>
      <c r="C80" s="10"/>
      <c r="D80" s="25">
        <f>SUM(D76:D79)</f>
        <v>1</v>
      </c>
      <c r="E80" s="5">
        <f t="shared" ref="E80:N80" si="11">SUM(E76:E79)</f>
        <v>1</v>
      </c>
      <c r="F80" s="5">
        <f t="shared" si="11"/>
        <v>1</v>
      </c>
      <c r="G80" s="5">
        <f t="shared" si="11"/>
        <v>0</v>
      </c>
      <c r="H80" s="5">
        <f t="shared" si="11"/>
        <v>0</v>
      </c>
      <c r="I80" s="5">
        <f t="shared" si="11"/>
        <v>0</v>
      </c>
      <c r="J80" s="5">
        <f t="shared" si="11"/>
        <v>0</v>
      </c>
      <c r="K80" s="5">
        <f t="shared" si="11"/>
        <v>0</v>
      </c>
      <c r="L80" s="5">
        <f t="shared" si="11"/>
        <v>0</v>
      </c>
      <c r="M80" s="5">
        <f t="shared" si="11"/>
        <v>0</v>
      </c>
      <c r="N80" s="5">
        <f t="shared" si="11"/>
        <v>1</v>
      </c>
      <c r="O80" s="26"/>
      <c r="P80" s="26"/>
      <c r="Q80" s="26"/>
      <c r="R80" s="26"/>
      <c r="S80" s="26"/>
    </row>
    <row r="81" spans="1:19" ht="15.75" x14ac:dyDescent="0.25">
      <c r="A81" s="42" t="s">
        <v>46</v>
      </c>
      <c r="B81" s="10"/>
      <c r="C81" s="10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6"/>
      <c r="P81" s="26"/>
      <c r="Q81" s="26"/>
      <c r="R81" s="26"/>
      <c r="S81" s="26"/>
    </row>
    <row r="82" spans="1:19" x14ac:dyDescent="0.25">
      <c r="B82" s="3" t="s">
        <v>14</v>
      </c>
      <c r="D82" s="22">
        <v>3.28</v>
      </c>
      <c r="E82" s="6">
        <v>6</v>
      </c>
      <c r="F82" s="6">
        <v>4</v>
      </c>
      <c r="G82" s="6">
        <v>2</v>
      </c>
      <c r="H82" s="6">
        <v>0</v>
      </c>
      <c r="I82" s="6">
        <v>1</v>
      </c>
      <c r="J82" s="6">
        <v>0</v>
      </c>
      <c r="K82" s="6">
        <v>0</v>
      </c>
      <c r="L82" s="6">
        <v>0</v>
      </c>
      <c r="M82" s="6">
        <v>2</v>
      </c>
      <c r="N82" s="6">
        <v>3</v>
      </c>
      <c r="O82" s="26"/>
      <c r="P82" s="26"/>
      <c r="Q82" s="26"/>
      <c r="R82" s="26"/>
      <c r="S82" s="26"/>
    </row>
    <row r="83" spans="1:19" x14ac:dyDescent="0.25">
      <c r="A83" s="2"/>
      <c r="B83" s="3" t="s">
        <v>16</v>
      </c>
      <c r="D83" s="22">
        <v>3</v>
      </c>
      <c r="E83" s="6">
        <v>3</v>
      </c>
      <c r="F83" s="6">
        <v>2</v>
      </c>
      <c r="G83" s="6">
        <v>1</v>
      </c>
      <c r="H83" s="6">
        <v>0</v>
      </c>
      <c r="I83" s="6">
        <v>0</v>
      </c>
      <c r="J83" s="6">
        <v>0</v>
      </c>
      <c r="K83" s="6">
        <v>0</v>
      </c>
      <c r="L83" s="6">
        <v>1</v>
      </c>
      <c r="M83" s="6">
        <v>0</v>
      </c>
      <c r="N83" s="6">
        <v>2</v>
      </c>
      <c r="O83" s="26"/>
      <c r="P83" s="26"/>
      <c r="Q83" s="26"/>
      <c r="R83" s="26"/>
      <c r="S83" s="26"/>
    </row>
    <row r="84" spans="1:19" x14ac:dyDescent="0.25">
      <c r="A84" s="2"/>
      <c r="B84" s="3" t="s">
        <v>17</v>
      </c>
      <c r="D84" s="22">
        <v>2</v>
      </c>
      <c r="E84" s="6">
        <v>2</v>
      </c>
      <c r="F84" s="6">
        <v>2</v>
      </c>
      <c r="G84" s="6">
        <v>0</v>
      </c>
      <c r="H84" s="6">
        <v>0</v>
      </c>
      <c r="I84" s="6">
        <v>0</v>
      </c>
      <c r="J84" s="6">
        <v>0</v>
      </c>
      <c r="K84" s="6">
        <v>0</v>
      </c>
      <c r="L84" s="6">
        <v>1</v>
      </c>
      <c r="M84" s="6">
        <v>0</v>
      </c>
      <c r="N84" s="6">
        <v>1</v>
      </c>
      <c r="O84" s="26"/>
      <c r="P84" s="26"/>
      <c r="Q84" s="26"/>
      <c r="R84" s="26"/>
      <c r="S84" s="26"/>
    </row>
    <row r="85" spans="1:19" x14ac:dyDescent="0.25">
      <c r="A85" s="2"/>
      <c r="B85" s="3" t="s">
        <v>18</v>
      </c>
      <c r="D85" s="22">
        <v>12</v>
      </c>
      <c r="E85" s="6">
        <v>12</v>
      </c>
      <c r="F85" s="6">
        <v>4</v>
      </c>
      <c r="G85" s="9">
        <v>8</v>
      </c>
      <c r="H85" s="6">
        <v>0</v>
      </c>
      <c r="I85" s="6">
        <v>2</v>
      </c>
      <c r="J85" s="6">
        <v>0</v>
      </c>
      <c r="K85" s="6">
        <v>0</v>
      </c>
      <c r="L85" s="6">
        <v>0</v>
      </c>
      <c r="M85" s="6">
        <v>0</v>
      </c>
      <c r="N85" s="6">
        <v>10</v>
      </c>
      <c r="O85" s="26"/>
      <c r="P85" s="26"/>
      <c r="Q85" s="26"/>
      <c r="R85" s="26"/>
      <c r="S85" s="26"/>
    </row>
    <row r="86" spans="1:19" x14ac:dyDescent="0.25">
      <c r="A86" s="2"/>
      <c r="B86" s="15" t="s">
        <v>28</v>
      </c>
      <c r="C86" s="16"/>
      <c r="D86" s="21">
        <f>D82+D83+D84+D85</f>
        <v>20.28</v>
      </c>
      <c r="E86" s="19">
        <f>E82+E83+E84+E85</f>
        <v>23</v>
      </c>
      <c r="F86" s="19">
        <f>F82+F83+F84+F85</f>
        <v>12</v>
      </c>
      <c r="G86" s="5">
        <f>G82+G83+G84+G85</f>
        <v>11</v>
      </c>
      <c r="H86" s="19">
        <f>H82+H83+H84+H85</f>
        <v>0</v>
      </c>
      <c r="I86" s="19">
        <f t="shared" ref="I86:N86" si="12">I82+I83+I84+I85</f>
        <v>3</v>
      </c>
      <c r="J86" s="19">
        <f t="shared" si="12"/>
        <v>0</v>
      </c>
      <c r="K86" s="19">
        <f t="shared" si="12"/>
        <v>0</v>
      </c>
      <c r="L86" s="19">
        <f t="shared" si="12"/>
        <v>2</v>
      </c>
      <c r="M86" s="19">
        <f t="shared" si="12"/>
        <v>2</v>
      </c>
      <c r="N86" s="19">
        <f t="shared" si="12"/>
        <v>16</v>
      </c>
      <c r="O86" s="26"/>
      <c r="P86" s="26"/>
      <c r="Q86" s="26"/>
      <c r="R86" s="26"/>
      <c r="S86" s="26"/>
    </row>
    <row r="87" spans="1:19" ht="15.75" x14ac:dyDescent="0.25">
      <c r="A87" s="42" t="s">
        <v>33</v>
      </c>
      <c r="D87" s="22"/>
      <c r="E87" s="12"/>
      <c r="G87" s="13"/>
      <c r="H87" s="13"/>
      <c r="I87" s="13"/>
      <c r="J87" s="13"/>
      <c r="K87" s="13"/>
      <c r="L87" s="13"/>
      <c r="M87" s="13"/>
      <c r="N87" s="13"/>
      <c r="O87" s="26"/>
      <c r="P87" s="26"/>
      <c r="Q87" s="26"/>
      <c r="R87" s="26"/>
      <c r="S87" s="26"/>
    </row>
    <row r="88" spans="1:19" x14ac:dyDescent="0.25">
      <c r="B88" s="3" t="s">
        <v>14</v>
      </c>
      <c r="D88" s="4">
        <f>D6+D14+D20+D26+D32+D38+D44+D51+D58+D64+D70+D76+D82</f>
        <v>226.21</v>
      </c>
      <c r="E88" s="13">
        <f t="shared" ref="E88:N88" si="13">E6+E14+E20+E26+E32+E38+E44+E51+E58+E64+E70+E76+E82</f>
        <v>521</v>
      </c>
      <c r="F88" s="13">
        <f t="shared" si="13"/>
        <v>314</v>
      </c>
      <c r="G88" s="13">
        <f t="shared" si="13"/>
        <v>207</v>
      </c>
      <c r="H88" s="13">
        <f t="shared" si="13"/>
        <v>3</v>
      </c>
      <c r="I88" s="13">
        <f t="shared" si="13"/>
        <v>23</v>
      </c>
      <c r="J88" s="13">
        <f t="shared" si="13"/>
        <v>21</v>
      </c>
      <c r="K88" s="13">
        <f t="shared" si="13"/>
        <v>14</v>
      </c>
      <c r="L88" s="13">
        <f t="shared" si="13"/>
        <v>12</v>
      </c>
      <c r="M88" s="13">
        <f t="shared" si="13"/>
        <v>77</v>
      </c>
      <c r="N88" s="13">
        <f t="shared" si="13"/>
        <v>371</v>
      </c>
      <c r="O88" s="26"/>
      <c r="P88" s="26"/>
      <c r="Q88" s="26"/>
      <c r="R88" s="26"/>
      <c r="S88" s="26"/>
    </row>
    <row r="89" spans="1:19" x14ac:dyDescent="0.25">
      <c r="A89" s="2"/>
      <c r="B89" s="3" t="s">
        <v>15</v>
      </c>
      <c r="D89" s="4">
        <f>D7+D45</f>
        <v>2.75</v>
      </c>
      <c r="E89" s="13">
        <f t="shared" ref="E89:N89" si="14">E7+E45</f>
        <v>4</v>
      </c>
      <c r="F89" s="13">
        <f t="shared" si="14"/>
        <v>3</v>
      </c>
      <c r="G89" s="13">
        <f t="shared" si="14"/>
        <v>1</v>
      </c>
      <c r="H89" s="13">
        <f t="shared" si="14"/>
        <v>0</v>
      </c>
      <c r="I89" s="13">
        <f t="shared" si="14"/>
        <v>0</v>
      </c>
      <c r="J89" s="13">
        <f t="shared" si="14"/>
        <v>0</v>
      </c>
      <c r="K89" s="13">
        <f t="shared" si="14"/>
        <v>0</v>
      </c>
      <c r="L89" s="13">
        <f t="shared" si="14"/>
        <v>0</v>
      </c>
      <c r="M89" s="13">
        <f t="shared" si="14"/>
        <v>0</v>
      </c>
      <c r="N89" s="13">
        <f t="shared" si="14"/>
        <v>4</v>
      </c>
      <c r="O89" s="26"/>
      <c r="P89" s="26"/>
      <c r="Q89" s="26"/>
      <c r="R89" s="26"/>
      <c r="S89" s="26"/>
    </row>
    <row r="90" spans="1:19" x14ac:dyDescent="0.25">
      <c r="A90" s="2"/>
      <c r="B90" s="3" t="s">
        <v>27</v>
      </c>
      <c r="D90" s="22">
        <f>D52+D8</f>
        <v>0.84000000000000008</v>
      </c>
      <c r="E90" s="6">
        <f t="shared" ref="E90:N90" si="15">E52+E8</f>
        <v>2</v>
      </c>
      <c r="F90" s="6">
        <f t="shared" si="15"/>
        <v>2</v>
      </c>
      <c r="G90" s="6">
        <f t="shared" si="15"/>
        <v>0</v>
      </c>
      <c r="H90" s="6">
        <f t="shared" si="15"/>
        <v>0</v>
      </c>
      <c r="I90" s="6">
        <f t="shared" si="15"/>
        <v>0</v>
      </c>
      <c r="J90" s="6">
        <f t="shared" si="15"/>
        <v>0</v>
      </c>
      <c r="K90" s="6">
        <f t="shared" si="15"/>
        <v>0</v>
      </c>
      <c r="L90" s="6">
        <f t="shared" si="15"/>
        <v>0</v>
      </c>
      <c r="M90" s="6">
        <f t="shared" si="15"/>
        <v>1</v>
      </c>
      <c r="N90" s="6">
        <f t="shared" si="15"/>
        <v>1</v>
      </c>
      <c r="O90" s="26"/>
      <c r="P90" s="26"/>
      <c r="Q90" s="26"/>
      <c r="R90" s="26"/>
      <c r="S90" s="26"/>
    </row>
    <row r="91" spans="1:19" x14ac:dyDescent="0.25">
      <c r="A91" s="2"/>
      <c r="B91" s="3" t="s">
        <v>16</v>
      </c>
      <c r="D91" s="4">
        <f>D9+D15+D21+D27+D33+D39+D46+D53+D59+D65+D71+D77+D83</f>
        <v>209.63</v>
      </c>
      <c r="E91" s="13">
        <f t="shared" ref="E91:N91" si="16">E9+E15+E21+E27+E33+E39+E46+E53+E59+E65+E71+E77+E83</f>
        <v>210</v>
      </c>
      <c r="F91" s="13">
        <f t="shared" si="16"/>
        <v>120</v>
      </c>
      <c r="G91" s="13">
        <f t="shared" si="16"/>
        <v>90</v>
      </c>
      <c r="H91" s="13">
        <f t="shared" si="16"/>
        <v>0</v>
      </c>
      <c r="I91" s="13">
        <f t="shared" si="16"/>
        <v>14</v>
      </c>
      <c r="J91" s="13">
        <f t="shared" si="16"/>
        <v>8</v>
      </c>
      <c r="K91" s="13">
        <f t="shared" si="16"/>
        <v>6</v>
      </c>
      <c r="L91" s="13">
        <f t="shared" si="16"/>
        <v>10</v>
      </c>
      <c r="M91" s="13">
        <f t="shared" si="16"/>
        <v>30</v>
      </c>
      <c r="N91" s="13">
        <f t="shared" si="16"/>
        <v>142</v>
      </c>
      <c r="O91" s="26"/>
      <c r="P91" s="26"/>
      <c r="Q91" s="26"/>
      <c r="R91" s="26"/>
      <c r="S91" s="26"/>
    </row>
    <row r="92" spans="1:19" x14ac:dyDescent="0.25">
      <c r="A92" s="10"/>
      <c r="B92" s="3" t="s">
        <v>17</v>
      </c>
      <c r="D92" s="4">
        <f>D10+D16+D22+D28+D34+D40+D47+D54+D60+D66+D72+D84+D78</f>
        <v>182</v>
      </c>
      <c r="E92" s="13">
        <f>E10+E16+E22+E28+E34+E40+E47+E54+E60+E66+E72+E84+E78</f>
        <v>182</v>
      </c>
      <c r="F92" s="13">
        <f>F10+F16+F22+F28+F34+F40+F47+F54+F60+F66+F72+F84+F78</f>
        <v>99</v>
      </c>
      <c r="G92" s="13">
        <f>G10+G16+G22+G28+G34+G40+G47+G54+G60+G66+G72+G84+G78</f>
        <v>83</v>
      </c>
      <c r="H92" s="13">
        <f t="shared" ref="H92:N92" si="17">H10+H16+H22+H28+H34+H40+H47+H54+H60+H66+H72+H84+H78</f>
        <v>1</v>
      </c>
      <c r="I92" s="13">
        <f t="shared" si="17"/>
        <v>24</v>
      </c>
      <c r="J92" s="13">
        <f t="shared" si="17"/>
        <v>7</v>
      </c>
      <c r="K92" s="13">
        <f t="shared" si="17"/>
        <v>15</v>
      </c>
      <c r="L92" s="13">
        <f t="shared" si="17"/>
        <v>34</v>
      </c>
      <c r="M92" s="13">
        <f t="shared" si="17"/>
        <v>32</v>
      </c>
      <c r="N92" s="13">
        <f t="shared" si="17"/>
        <v>69</v>
      </c>
      <c r="O92" s="26"/>
      <c r="P92" s="26"/>
      <c r="Q92" s="26"/>
      <c r="R92" s="26"/>
      <c r="S92" s="26"/>
    </row>
    <row r="93" spans="1:19" x14ac:dyDescent="0.25">
      <c r="A93" s="10"/>
      <c r="B93" s="7" t="s">
        <v>18</v>
      </c>
      <c r="C93" s="7"/>
      <c r="D93" s="8">
        <f>D11+D17+D23+D29+D35+D41+D48+D55+D61+D67+D73+D79+D85</f>
        <v>324</v>
      </c>
      <c r="E93" s="24">
        <f t="shared" ref="E93:N93" si="18">E11+E17+E23+E29+E35+E41+E48+E55+E61+E67+E73+E79+E85</f>
        <v>324</v>
      </c>
      <c r="F93" s="24">
        <f>F11+F17+F23+F29+F35+F41+F48+F55+F61+F67+F73+F79+F85</f>
        <v>143</v>
      </c>
      <c r="G93" s="24">
        <f t="shared" si="18"/>
        <v>181</v>
      </c>
      <c r="H93" s="24">
        <f t="shared" si="18"/>
        <v>0</v>
      </c>
      <c r="I93" s="24">
        <f t="shared" si="18"/>
        <v>50</v>
      </c>
      <c r="J93" s="24">
        <f t="shared" si="18"/>
        <v>22</v>
      </c>
      <c r="K93" s="24">
        <f t="shared" si="18"/>
        <v>12</v>
      </c>
      <c r="L93" s="24">
        <f t="shared" si="18"/>
        <v>3</v>
      </c>
      <c r="M93" s="24">
        <f t="shared" si="18"/>
        <v>25</v>
      </c>
      <c r="N93" s="24">
        <f t="shared" si="18"/>
        <v>212</v>
      </c>
      <c r="O93" s="26"/>
      <c r="P93" s="26"/>
      <c r="Q93" s="26"/>
      <c r="R93" s="26"/>
      <c r="S93" s="26"/>
    </row>
    <row r="94" spans="1:19" x14ac:dyDescent="0.25">
      <c r="B94" s="10" t="s">
        <v>34</v>
      </c>
      <c r="D94" s="11">
        <f>SUM(D88:D93)</f>
        <v>945.43000000000006</v>
      </c>
      <c r="E94" s="12">
        <f t="shared" ref="E94:N94" si="19">SUM(E88:E93)</f>
        <v>1243</v>
      </c>
      <c r="F94" s="12">
        <f>SUM(F88:F93)</f>
        <v>681</v>
      </c>
      <c r="G94" s="12">
        <f t="shared" si="19"/>
        <v>562</v>
      </c>
      <c r="H94" s="18">
        <f>SUM(H88:H93)</f>
        <v>4</v>
      </c>
      <c r="I94" s="12">
        <f t="shared" si="19"/>
        <v>111</v>
      </c>
      <c r="J94" s="12">
        <f t="shared" si="19"/>
        <v>58</v>
      </c>
      <c r="K94" s="12">
        <f t="shared" si="19"/>
        <v>47</v>
      </c>
      <c r="L94" s="12">
        <f t="shared" si="19"/>
        <v>59</v>
      </c>
      <c r="M94" s="12">
        <f t="shared" si="19"/>
        <v>165</v>
      </c>
      <c r="N94" s="12">
        <f t="shared" si="19"/>
        <v>799</v>
      </c>
      <c r="O94" s="26"/>
      <c r="P94" s="26"/>
      <c r="Q94" s="26"/>
      <c r="R94" s="26"/>
      <c r="S94" s="26"/>
    </row>
    <row r="95" spans="1:19" x14ac:dyDescent="0.25">
      <c r="A95" s="31" t="s">
        <v>35</v>
      </c>
      <c r="E95" s="11"/>
      <c r="F95" s="4"/>
      <c r="G95" s="4"/>
      <c r="H95" s="4"/>
      <c r="I95" s="4"/>
      <c r="J95" s="4"/>
      <c r="K95" s="4"/>
      <c r="L95" s="4"/>
      <c r="M95" s="4"/>
      <c r="N95" s="4"/>
      <c r="O95" s="26"/>
      <c r="P95" s="26"/>
      <c r="Q95" s="26"/>
      <c r="R95" s="26"/>
      <c r="S95" s="26"/>
    </row>
    <row r="96" spans="1:19" x14ac:dyDescent="0.25">
      <c r="A96" s="26"/>
      <c r="C96" s="4"/>
      <c r="D96" s="14"/>
      <c r="O96" s="26"/>
      <c r="P96" s="26"/>
      <c r="Q96" s="26"/>
      <c r="R96" s="26"/>
      <c r="S96" s="26"/>
    </row>
    <row r="97" spans="3:19" x14ac:dyDescent="0.25">
      <c r="C97" s="4"/>
      <c r="D97" s="22"/>
      <c r="E97" s="5"/>
      <c r="G97" s="6"/>
      <c r="H97" s="6"/>
      <c r="I97" s="6"/>
      <c r="J97" s="6"/>
      <c r="K97" s="6"/>
      <c r="L97" s="6"/>
      <c r="M97" s="6"/>
      <c r="N97" s="6"/>
      <c r="O97" s="26"/>
      <c r="P97" s="26"/>
      <c r="Q97" s="26"/>
      <c r="R97" s="26"/>
      <c r="S97" s="26"/>
    </row>
    <row r="98" spans="3:19" x14ac:dyDescent="0.25">
      <c r="D98" s="22"/>
      <c r="E98" s="5"/>
      <c r="G98" s="6"/>
      <c r="H98" s="6"/>
      <c r="I98" s="6"/>
      <c r="J98" s="6"/>
      <c r="K98" s="6"/>
      <c r="L98" s="6"/>
      <c r="M98" s="6"/>
      <c r="N98" s="6"/>
    </row>
    <row r="99" spans="3:19" x14ac:dyDescent="0.25">
      <c r="D99" s="22"/>
      <c r="E99" s="5"/>
      <c r="G99" s="6"/>
      <c r="H99" s="6"/>
      <c r="I99" s="6"/>
      <c r="J99" s="6"/>
      <c r="K99" s="6"/>
      <c r="L99" s="6"/>
      <c r="M99" s="6"/>
      <c r="N99" s="6"/>
    </row>
    <row r="100" spans="3:19" x14ac:dyDescent="0.25">
      <c r="D100" s="22"/>
      <c r="E100" s="5"/>
      <c r="G100" s="6"/>
      <c r="H100" s="6"/>
      <c r="I100" s="6"/>
      <c r="J100" s="6"/>
      <c r="K100" s="6"/>
      <c r="L100" s="6"/>
      <c r="M100" s="6"/>
      <c r="N100" s="6"/>
    </row>
    <row r="101" spans="3:19" x14ac:dyDescent="0.25">
      <c r="D101" s="22"/>
      <c r="E101" s="5"/>
      <c r="G101" s="6"/>
      <c r="H101" s="6"/>
      <c r="I101" s="6"/>
      <c r="J101" s="6"/>
      <c r="K101" s="6"/>
      <c r="L101" s="6"/>
      <c r="M101" s="6"/>
      <c r="N101" s="6"/>
    </row>
    <row r="102" spans="3:19" x14ac:dyDescent="0.25">
      <c r="D102" s="22"/>
      <c r="E102" s="5"/>
      <c r="G102" s="6"/>
      <c r="H102" s="6"/>
      <c r="I102" s="6"/>
      <c r="J102" s="6"/>
      <c r="K102" s="6"/>
      <c r="L102" s="6"/>
      <c r="M102" s="6"/>
      <c r="N102" s="6"/>
    </row>
    <row r="103" spans="3:19" x14ac:dyDescent="0.25">
      <c r="D103" s="25"/>
      <c r="E103" s="5"/>
      <c r="F103" s="5"/>
      <c r="G103" s="5"/>
      <c r="H103" s="5"/>
      <c r="I103" s="5"/>
      <c r="J103" s="5"/>
      <c r="K103" s="5"/>
      <c r="L103" s="5"/>
      <c r="M103" s="5"/>
      <c r="N103" s="5"/>
    </row>
  </sheetData>
  <pageMargins left="0.7" right="0.7" top="0.75" bottom="0.75" header="0.3" footer="0.3"/>
  <pageSetup scale="64" orientation="landscape" r:id="rId1"/>
  <headerFooter>
    <oddHeader>&amp;L&amp;"Calibri,Bold"&amp;11Faculty and Staff &amp;C&amp;"Calibri,Bold"&amp;11Table 44&amp;R&amp;"Calibri,Bold"&amp;11Faculty Diversity: Summary of Tenure Status by College</oddHeader>
    <oddFooter>&amp;L&amp;"Calibri,Bold"&amp;11Office of Institutional Research, UMass Boston</oddFooter>
  </headerFooter>
  <rowBreaks count="1" manualBreakCount="1">
    <brk id="49" max="1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96"/>
  <sheetViews>
    <sheetView zoomScaleNormal="100" workbookViewId="0">
      <selection activeCell="W15" sqref="W15"/>
    </sheetView>
  </sheetViews>
  <sheetFormatPr defaultColWidth="8.85546875" defaultRowHeight="15" x14ac:dyDescent="0.25"/>
  <cols>
    <col min="1" max="1" width="9.28515625" style="3" customWidth="1"/>
    <col min="2" max="2" width="10.42578125" style="3" customWidth="1"/>
    <col min="3" max="3" width="16.42578125" style="3" customWidth="1"/>
    <col min="4" max="4" width="6.28515625" style="4" customWidth="1"/>
    <col min="5" max="5" width="8.42578125" style="28" customWidth="1"/>
    <col min="6" max="6" width="7.85546875" style="6" customWidth="1"/>
    <col min="7" max="7" width="9.85546875" style="14" customWidth="1"/>
    <col min="8" max="8" width="13" style="14" customWidth="1"/>
    <col min="9" max="9" width="7.140625" style="14" customWidth="1"/>
    <col min="10" max="10" width="9.7109375" style="14" customWidth="1"/>
    <col min="11" max="11" width="9.42578125" style="14" customWidth="1"/>
    <col min="12" max="13" width="9.140625" style="14" customWidth="1"/>
    <col min="14" max="14" width="6.7109375" style="14" customWidth="1"/>
    <col min="15" max="15" width="8.7109375" style="14" customWidth="1"/>
  </cols>
  <sheetData>
    <row r="1" spans="1:15" ht="18.75" x14ac:dyDescent="0.3">
      <c r="A1" s="27" t="s">
        <v>63</v>
      </c>
      <c r="B1" s="1"/>
    </row>
    <row r="2" spans="1:15" x14ac:dyDescent="0.25">
      <c r="H2" s="28"/>
      <c r="J2" s="28"/>
      <c r="K2" s="28"/>
      <c r="L2" s="28"/>
      <c r="O2" s="28"/>
    </row>
    <row r="3" spans="1:15" x14ac:dyDescent="0.25">
      <c r="H3" s="28"/>
      <c r="J3" s="28"/>
      <c r="K3" s="28"/>
      <c r="L3" s="28"/>
      <c r="O3" s="28"/>
    </row>
    <row r="4" spans="1:15" ht="45.75" thickBot="1" x14ac:dyDescent="0.3">
      <c r="A4" s="10" t="s">
        <v>64</v>
      </c>
      <c r="B4" s="32" t="s">
        <v>1</v>
      </c>
      <c r="C4" s="33"/>
      <c r="D4" s="34" t="s">
        <v>2</v>
      </c>
      <c r="E4" s="34" t="s">
        <v>3</v>
      </c>
      <c r="F4" s="35" t="s">
        <v>4</v>
      </c>
      <c r="G4" s="34" t="s">
        <v>5</v>
      </c>
      <c r="H4" s="36" t="s">
        <v>6</v>
      </c>
      <c r="I4" s="34" t="s">
        <v>7</v>
      </c>
      <c r="J4" s="36" t="s">
        <v>8</v>
      </c>
      <c r="K4" s="36" t="s">
        <v>9</v>
      </c>
      <c r="L4" s="36" t="s">
        <v>10</v>
      </c>
      <c r="M4" s="34" t="s">
        <v>11</v>
      </c>
      <c r="N4" s="34" t="s">
        <v>12</v>
      </c>
      <c r="O4" s="36" t="s">
        <v>65</v>
      </c>
    </row>
    <row r="5" spans="1:15" ht="15.75" x14ac:dyDescent="0.25">
      <c r="A5" s="42" t="s">
        <v>13</v>
      </c>
      <c r="B5" s="10"/>
      <c r="D5" s="37"/>
      <c r="E5" s="37"/>
      <c r="F5" s="5"/>
      <c r="G5" s="37"/>
      <c r="H5" s="38"/>
      <c r="I5" s="37"/>
      <c r="J5" s="38"/>
      <c r="K5" s="38"/>
      <c r="L5" s="38"/>
      <c r="M5" s="37"/>
      <c r="N5" s="37"/>
      <c r="O5" s="38"/>
    </row>
    <row r="6" spans="1:15" x14ac:dyDescent="0.25">
      <c r="B6" s="3" t="s">
        <v>14</v>
      </c>
      <c r="D6" s="4">
        <v>83.48</v>
      </c>
      <c r="E6" s="6">
        <v>174</v>
      </c>
      <c r="F6" s="6">
        <v>93</v>
      </c>
      <c r="G6" s="6">
        <v>81</v>
      </c>
      <c r="H6" s="6">
        <v>1</v>
      </c>
      <c r="I6" s="6">
        <v>7</v>
      </c>
      <c r="J6" s="6">
        <v>6</v>
      </c>
      <c r="K6" s="6">
        <v>3</v>
      </c>
      <c r="L6" s="6">
        <v>8</v>
      </c>
      <c r="M6" s="6">
        <v>28</v>
      </c>
      <c r="N6" s="6">
        <v>121</v>
      </c>
      <c r="O6" s="6">
        <v>0</v>
      </c>
    </row>
    <row r="7" spans="1:15" x14ac:dyDescent="0.25">
      <c r="A7" s="2"/>
      <c r="B7" s="3" t="s">
        <v>15</v>
      </c>
      <c r="D7" s="4">
        <v>2.25</v>
      </c>
      <c r="E7" s="6">
        <v>4</v>
      </c>
      <c r="F7" s="6">
        <v>3</v>
      </c>
      <c r="G7" s="6">
        <v>1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4</v>
      </c>
      <c r="O7" s="6">
        <v>0</v>
      </c>
    </row>
    <row r="8" spans="1:15" x14ac:dyDescent="0.25">
      <c r="A8" s="2"/>
      <c r="B8" s="3" t="s">
        <v>16</v>
      </c>
      <c r="D8" s="4">
        <v>97.78</v>
      </c>
      <c r="E8" s="6">
        <v>99</v>
      </c>
      <c r="F8" s="6">
        <v>57</v>
      </c>
      <c r="G8" s="6">
        <v>42</v>
      </c>
      <c r="H8" s="6">
        <v>0</v>
      </c>
      <c r="I8" s="6">
        <v>6</v>
      </c>
      <c r="J8" s="6">
        <v>4</v>
      </c>
      <c r="K8" s="6">
        <v>2</v>
      </c>
      <c r="L8" s="6">
        <v>3</v>
      </c>
      <c r="M8" s="6">
        <v>9</v>
      </c>
      <c r="N8" s="6">
        <v>75</v>
      </c>
      <c r="O8" s="6">
        <v>0</v>
      </c>
    </row>
    <row r="9" spans="1:15" x14ac:dyDescent="0.25">
      <c r="A9" s="2"/>
      <c r="B9" s="3" t="s">
        <v>17</v>
      </c>
      <c r="D9" s="4">
        <v>77</v>
      </c>
      <c r="E9" s="6">
        <v>77</v>
      </c>
      <c r="F9" s="6">
        <v>48</v>
      </c>
      <c r="G9" s="6">
        <v>29</v>
      </c>
      <c r="H9" s="6">
        <v>1</v>
      </c>
      <c r="I9" s="6">
        <v>8</v>
      </c>
      <c r="J9" s="6">
        <v>3</v>
      </c>
      <c r="K9" s="6">
        <v>6</v>
      </c>
      <c r="L9" s="6">
        <v>10</v>
      </c>
      <c r="M9" s="6">
        <v>10</v>
      </c>
      <c r="N9" s="6">
        <v>39</v>
      </c>
      <c r="O9" s="6">
        <v>0</v>
      </c>
    </row>
    <row r="10" spans="1:15" x14ac:dyDescent="0.25">
      <c r="A10" s="2"/>
      <c r="B10" s="7" t="s">
        <v>18</v>
      </c>
      <c r="C10" s="7"/>
      <c r="D10" s="24">
        <v>135</v>
      </c>
      <c r="E10" s="9">
        <v>135</v>
      </c>
      <c r="F10" s="9">
        <v>71</v>
      </c>
      <c r="G10" s="9">
        <v>64</v>
      </c>
      <c r="H10" s="9">
        <v>0</v>
      </c>
      <c r="I10" s="9">
        <v>13</v>
      </c>
      <c r="J10" s="9">
        <v>13</v>
      </c>
      <c r="K10" s="9">
        <v>7</v>
      </c>
      <c r="L10" s="9">
        <v>2</v>
      </c>
      <c r="M10" s="9">
        <v>7</v>
      </c>
      <c r="N10" s="9">
        <v>93</v>
      </c>
      <c r="O10" s="9">
        <v>0</v>
      </c>
    </row>
    <row r="11" spans="1:15" x14ac:dyDescent="0.25">
      <c r="A11" s="2"/>
      <c r="B11" s="10" t="s">
        <v>19</v>
      </c>
      <c r="D11" s="11">
        <f>SUM(D6:D10)</f>
        <v>395.51</v>
      </c>
      <c r="E11" s="12">
        <f t="shared" ref="E11:N11" si="0">SUM(E6:E10)</f>
        <v>489</v>
      </c>
      <c r="F11" s="5">
        <f t="shared" si="0"/>
        <v>272</v>
      </c>
      <c r="G11" s="5">
        <f t="shared" si="0"/>
        <v>217</v>
      </c>
      <c r="H11" s="12">
        <f t="shared" si="0"/>
        <v>2</v>
      </c>
      <c r="I11" s="12">
        <f t="shared" si="0"/>
        <v>34</v>
      </c>
      <c r="J11" s="12">
        <f t="shared" si="0"/>
        <v>26</v>
      </c>
      <c r="K11" s="12">
        <f t="shared" si="0"/>
        <v>18</v>
      </c>
      <c r="L11" s="12">
        <f t="shared" si="0"/>
        <v>23</v>
      </c>
      <c r="M11" s="12">
        <f t="shared" si="0"/>
        <v>54</v>
      </c>
      <c r="N11" s="12">
        <f t="shared" si="0"/>
        <v>332</v>
      </c>
      <c r="O11" s="12">
        <v>0</v>
      </c>
    </row>
    <row r="12" spans="1:15" ht="15.75" x14ac:dyDescent="0.25">
      <c r="A12" s="42" t="s">
        <v>41</v>
      </c>
      <c r="B12" s="10"/>
      <c r="D12" s="11"/>
      <c r="E12" s="12"/>
      <c r="F12" s="5"/>
      <c r="G12" s="12"/>
      <c r="H12" s="12"/>
      <c r="I12" s="12"/>
      <c r="J12" s="12"/>
      <c r="K12" s="12"/>
      <c r="L12" s="12"/>
      <c r="M12" s="12"/>
      <c r="N12" s="12"/>
      <c r="O12" s="12"/>
    </row>
    <row r="13" spans="1:15" x14ac:dyDescent="0.25">
      <c r="B13" s="3" t="s">
        <v>14</v>
      </c>
      <c r="D13" s="4">
        <v>29.31</v>
      </c>
      <c r="E13" s="13">
        <v>63</v>
      </c>
      <c r="F13" s="6">
        <v>24</v>
      </c>
      <c r="G13" s="13">
        <v>39</v>
      </c>
      <c r="H13" s="13">
        <v>0</v>
      </c>
      <c r="I13" s="13">
        <v>8</v>
      </c>
      <c r="J13" s="13">
        <v>3</v>
      </c>
      <c r="K13" s="13">
        <v>1</v>
      </c>
      <c r="L13" s="13">
        <v>2</v>
      </c>
      <c r="M13" s="13">
        <v>8</v>
      </c>
      <c r="N13" s="13">
        <v>41</v>
      </c>
      <c r="O13" s="13">
        <v>0</v>
      </c>
    </row>
    <row r="14" spans="1:15" x14ac:dyDescent="0.25">
      <c r="A14" s="2"/>
      <c r="B14" s="3" t="s">
        <v>16</v>
      </c>
      <c r="D14" s="4">
        <v>37</v>
      </c>
      <c r="E14" s="13">
        <v>37</v>
      </c>
      <c r="F14" s="6">
        <v>12</v>
      </c>
      <c r="G14" s="14">
        <v>25</v>
      </c>
      <c r="H14" s="13">
        <v>0</v>
      </c>
      <c r="I14" s="14">
        <v>2</v>
      </c>
      <c r="J14" s="14">
        <v>1</v>
      </c>
      <c r="K14" s="14">
        <v>2</v>
      </c>
      <c r="L14" s="14">
        <v>4</v>
      </c>
      <c r="M14" s="14">
        <v>8</v>
      </c>
      <c r="N14" s="14">
        <v>20</v>
      </c>
      <c r="O14" s="13">
        <v>0</v>
      </c>
    </row>
    <row r="15" spans="1:15" x14ac:dyDescent="0.25">
      <c r="A15" s="2"/>
      <c r="B15" s="3" t="s">
        <v>17</v>
      </c>
      <c r="D15" s="4">
        <v>26</v>
      </c>
      <c r="E15" s="13">
        <v>26</v>
      </c>
      <c r="F15" s="6">
        <v>7</v>
      </c>
      <c r="G15" s="13">
        <v>19</v>
      </c>
      <c r="H15" s="13">
        <v>0</v>
      </c>
      <c r="I15" s="13">
        <v>3</v>
      </c>
      <c r="J15" s="13">
        <v>0</v>
      </c>
      <c r="K15" s="13">
        <v>0</v>
      </c>
      <c r="L15" s="14">
        <v>3</v>
      </c>
      <c r="M15" s="13">
        <v>6</v>
      </c>
      <c r="N15" s="13">
        <v>14</v>
      </c>
      <c r="O15" s="13">
        <v>0</v>
      </c>
    </row>
    <row r="16" spans="1:15" x14ac:dyDescent="0.25">
      <c r="A16" s="2"/>
      <c r="B16" s="3" t="s">
        <v>18</v>
      </c>
      <c r="D16" s="4">
        <v>74</v>
      </c>
      <c r="E16" s="12">
        <v>74</v>
      </c>
      <c r="F16" s="6">
        <v>17</v>
      </c>
      <c r="G16" s="24">
        <v>57</v>
      </c>
      <c r="H16" s="13">
        <v>0</v>
      </c>
      <c r="I16" s="13">
        <v>16</v>
      </c>
      <c r="J16" s="13">
        <v>1</v>
      </c>
      <c r="K16" s="13">
        <v>2</v>
      </c>
      <c r="L16" s="13">
        <v>0</v>
      </c>
      <c r="M16" s="13">
        <v>2</v>
      </c>
      <c r="N16" s="13">
        <v>53</v>
      </c>
      <c r="O16" s="13">
        <v>0</v>
      </c>
    </row>
    <row r="17" spans="1:15" x14ac:dyDescent="0.25">
      <c r="A17" s="2"/>
      <c r="B17" s="15" t="s">
        <v>19</v>
      </c>
      <c r="C17" s="16"/>
      <c r="D17" s="17">
        <f t="shared" ref="D17:O17" si="1">SUM(D13:D16)</f>
        <v>166.31</v>
      </c>
      <c r="E17" s="18">
        <f t="shared" si="1"/>
        <v>200</v>
      </c>
      <c r="F17" s="19">
        <f t="shared" si="1"/>
        <v>60</v>
      </c>
      <c r="G17" s="12">
        <f t="shared" si="1"/>
        <v>140</v>
      </c>
      <c r="H17" s="18">
        <f t="shared" si="1"/>
        <v>0</v>
      </c>
      <c r="I17" s="18">
        <f t="shared" si="1"/>
        <v>29</v>
      </c>
      <c r="J17" s="18">
        <f t="shared" si="1"/>
        <v>5</v>
      </c>
      <c r="K17" s="18">
        <f t="shared" si="1"/>
        <v>5</v>
      </c>
      <c r="L17" s="18">
        <f t="shared" si="1"/>
        <v>9</v>
      </c>
      <c r="M17" s="18">
        <f t="shared" si="1"/>
        <v>24</v>
      </c>
      <c r="N17" s="18">
        <f t="shared" si="1"/>
        <v>128</v>
      </c>
      <c r="O17" s="18">
        <f t="shared" si="1"/>
        <v>0</v>
      </c>
    </row>
    <row r="18" spans="1:15" ht="15.75" x14ac:dyDescent="0.25">
      <c r="A18" s="42" t="s">
        <v>43</v>
      </c>
      <c r="B18" s="10"/>
      <c r="D18" s="11"/>
      <c r="E18" s="12"/>
      <c r="F18" s="5"/>
      <c r="G18" s="12"/>
      <c r="H18" s="12"/>
      <c r="I18" s="12"/>
      <c r="J18" s="12"/>
      <c r="K18" s="12"/>
      <c r="L18" s="12"/>
      <c r="M18" s="12"/>
      <c r="N18" s="12"/>
      <c r="O18" s="12"/>
    </row>
    <row r="19" spans="1:15" x14ac:dyDescent="0.25">
      <c r="B19" s="3" t="s">
        <v>14</v>
      </c>
      <c r="D19" s="4">
        <v>25.62</v>
      </c>
      <c r="E19" s="13">
        <v>79</v>
      </c>
      <c r="F19" s="6">
        <v>56</v>
      </c>
      <c r="G19" s="13">
        <v>23</v>
      </c>
      <c r="H19" s="13">
        <v>2</v>
      </c>
      <c r="I19" s="13">
        <v>4</v>
      </c>
      <c r="J19" s="13">
        <v>9</v>
      </c>
      <c r="K19" s="13">
        <v>2</v>
      </c>
      <c r="L19" s="13">
        <v>0</v>
      </c>
      <c r="M19" s="13">
        <v>9</v>
      </c>
      <c r="N19" s="14">
        <v>53</v>
      </c>
      <c r="O19" s="13">
        <v>0</v>
      </c>
    </row>
    <row r="20" spans="1:15" x14ac:dyDescent="0.25">
      <c r="A20" s="2"/>
      <c r="B20" s="3" t="s">
        <v>16</v>
      </c>
      <c r="D20" s="4">
        <v>9.25</v>
      </c>
      <c r="E20" s="13">
        <v>10</v>
      </c>
      <c r="F20" s="6">
        <v>7</v>
      </c>
      <c r="G20" s="13">
        <v>3</v>
      </c>
      <c r="H20" s="13">
        <v>0</v>
      </c>
      <c r="I20" s="13">
        <v>2</v>
      </c>
      <c r="J20" s="13">
        <v>0</v>
      </c>
      <c r="K20" s="13">
        <v>1</v>
      </c>
      <c r="L20" s="13">
        <v>0</v>
      </c>
      <c r="M20" s="13">
        <v>2</v>
      </c>
      <c r="N20" s="14">
        <v>5</v>
      </c>
      <c r="O20" s="13">
        <v>0</v>
      </c>
    </row>
    <row r="21" spans="1:15" x14ac:dyDescent="0.25">
      <c r="A21" s="2"/>
      <c r="B21" s="3" t="s">
        <v>17</v>
      </c>
      <c r="D21" s="4">
        <v>20</v>
      </c>
      <c r="E21" s="13">
        <v>20</v>
      </c>
      <c r="F21" s="6">
        <v>15</v>
      </c>
      <c r="G21" s="13">
        <v>5</v>
      </c>
      <c r="H21" s="13">
        <v>0</v>
      </c>
      <c r="I21" s="13">
        <v>1</v>
      </c>
      <c r="J21" s="13">
        <v>0</v>
      </c>
      <c r="K21" s="13">
        <v>2</v>
      </c>
      <c r="L21" s="13">
        <v>1</v>
      </c>
      <c r="M21" s="13">
        <v>4</v>
      </c>
      <c r="N21" s="14">
        <v>12</v>
      </c>
      <c r="O21" s="13">
        <v>0</v>
      </c>
    </row>
    <row r="22" spans="1:15" x14ac:dyDescent="0.25">
      <c r="A22" s="2"/>
      <c r="B22" s="7" t="s">
        <v>18</v>
      </c>
      <c r="C22" s="7"/>
      <c r="D22" s="8">
        <v>27</v>
      </c>
      <c r="E22" s="20">
        <v>27</v>
      </c>
      <c r="F22" s="9">
        <v>15</v>
      </c>
      <c r="G22" s="20">
        <v>12</v>
      </c>
      <c r="H22" s="20">
        <v>0</v>
      </c>
      <c r="I22" s="20">
        <v>4</v>
      </c>
      <c r="J22" s="20">
        <v>3</v>
      </c>
      <c r="K22" s="20">
        <v>1</v>
      </c>
      <c r="L22" s="20">
        <v>0</v>
      </c>
      <c r="M22" s="20">
        <v>2</v>
      </c>
      <c r="N22" s="20">
        <v>17</v>
      </c>
      <c r="O22" s="20">
        <v>0</v>
      </c>
    </row>
    <row r="23" spans="1:15" x14ac:dyDescent="0.25">
      <c r="A23" s="2"/>
      <c r="B23" s="10" t="s">
        <v>19</v>
      </c>
      <c r="D23" s="11">
        <f t="shared" ref="D23:O23" si="2">SUM(D19:D22)</f>
        <v>81.87</v>
      </c>
      <c r="E23" s="12">
        <f t="shared" si="2"/>
        <v>136</v>
      </c>
      <c r="F23" s="5">
        <f t="shared" si="2"/>
        <v>93</v>
      </c>
      <c r="G23" s="12">
        <f t="shared" si="2"/>
        <v>43</v>
      </c>
      <c r="H23" s="12">
        <f t="shared" si="2"/>
        <v>2</v>
      </c>
      <c r="I23" s="12">
        <f t="shared" si="2"/>
        <v>11</v>
      </c>
      <c r="J23" s="12">
        <f t="shared" si="2"/>
        <v>12</v>
      </c>
      <c r="K23" s="12">
        <f t="shared" si="2"/>
        <v>6</v>
      </c>
      <c r="L23" s="12">
        <f t="shared" si="2"/>
        <v>1</v>
      </c>
      <c r="M23" s="12">
        <f t="shared" si="2"/>
        <v>17</v>
      </c>
      <c r="N23" s="12">
        <f t="shared" si="2"/>
        <v>87</v>
      </c>
      <c r="O23" s="12">
        <f t="shared" si="2"/>
        <v>0</v>
      </c>
    </row>
    <row r="24" spans="1:15" ht="15.75" x14ac:dyDescent="0.25">
      <c r="A24" s="42" t="s">
        <v>22</v>
      </c>
      <c r="B24" s="10"/>
      <c r="D24" s="11"/>
      <c r="E24" s="12"/>
      <c r="F24" s="5"/>
      <c r="G24" s="12"/>
      <c r="H24" s="12"/>
      <c r="I24" s="12"/>
      <c r="J24" s="12"/>
      <c r="K24" s="12"/>
      <c r="L24" s="12"/>
      <c r="M24" s="12"/>
      <c r="N24" s="12"/>
      <c r="O24" s="12"/>
    </row>
    <row r="25" spans="1:15" x14ac:dyDescent="0.25">
      <c r="B25" s="3" t="s">
        <v>14</v>
      </c>
      <c r="D25" s="4">
        <v>23.73</v>
      </c>
      <c r="E25" s="13">
        <v>46</v>
      </c>
      <c r="F25" s="6">
        <v>14</v>
      </c>
      <c r="G25" s="13">
        <v>32</v>
      </c>
      <c r="H25" s="13">
        <v>0</v>
      </c>
      <c r="I25" s="13">
        <v>2</v>
      </c>
      <c r="J25" s="13">
        <v>1</v>
      </c>
      <c r="K25" s="13">
        <v>1</v>
      </c>
      <c r="L25" s="13">
        <v>2</v>
      </c>
      <c r="M25" s="13">
        <v>4</v>
      </c>
      <c r="N25" s="13">
        <v>36</v>
      </c>
      <c r="O25" s="13">
        <v>0</v>
      </c>
    </row>
    <row r="26" spans="1:15" x14ac:dyDescent="0.25">
      <c r="A26" s="2"/>
      <c r="B26" s="3" t="s">
        <v>16</v>
      </c>
      <c r="D26" s="4">
        <v>19</v>
      </c>
      <c r="E26" s="13">
        <v>19</v>
      </c>
      <c r="F26" s="6">
        <v>9</v>
      </c>
      <c r="G26" s="14">
        <v>10</v>
      </c>
      <c r="H26" s="13">
        <v>0</v>
      </c>
      <c r="I26" s="14">
        <v>2</v>
      </c>
      <c r="J26" s="14">
        <v>1</v>
      </c>
      <c r="K26" s="14">
        <v>1</v>
      </c>
      <c r="L26" s="14">
        <v>1</v>
      </c>
      <c r="M26" s="14">
        <v>1</v>
      </c>
      <c r="N26" s="14">
        <v>13</v>
      </c>
      <c r="O26" s="13">
        <v>0</v>
      </c>
    </row>
    <row r="27" spans="1:15" x14ac:dyDescent="0.25">
      <c r="A27" s="2"/>
      <c r="B27" s="3" t="s">
        <v>17</v>
      </c>
      <c r="D27" s="4">
        <v>25</v>
      </c>
      <c r="E27" s="13">
        <v>25</v>
      </c>
      <c r="F27" s="6">
        <v>12</v>
      </c>
      <c r="G27" s="13">
        <v>13</v>
      </c>
      <c r="H27" s="13">
        <v>0</v>
      </c>
      <c r="I27" s="13">
        <v>4</v>
      </c>
      <c r="J27" s="13">
        <v>1</v>
      </c>
      <c r="K27" s="13">
        <v>0</v>
      </c>
      <c r="L27" s="13">
        <v>13</v>
      </c>
      <c r="M27" s="13">
        <v>2</v>
      </c>
      <c r="N27" s="13">
        <v>5</v>
      </c>
      <c r="O27" s="13">
        <v>0</v>
      </c>
    </row>
    <row r="28" spans="1:15" x14ac:dyDescent="0.25">
      <c r="A28" s="2"/>
      <c r="B28" s="7" t="s">
        <v>18</v>
      </c>
      <c r="C28" s="7"/>
      <c r="D28" s="4">
        <v>33</v>
      </c>
      <c r="E28" s="13">
        <v>33</v>
      </c>
      <c r="F28" s="6">
        <v>7</v>
      </c>
      <c r="G28" s="24">
        <v>26</v>
      </c>
      <c r="H28" s="13">
        <v>0</v>
      </c>
      <c r="I28" s="13">
        <v>11</v>
      </c>
      <c r="J28" s="13">
        <v>0</v>
      </c>
      <c r="K28" s="13">
        <v>0</v>
      </c>
      <c r="L28" s="13">
        <v>1</v>
      </c>
      <c r="M28" s="13">
        <v>5</v>
      </c>
      <c r="N28" s="13">
        <v>16</v>
      </c>
      <c r="O28" s="13">
        <v>0</v>
      </c>
    </row>
    <row r="29" spans="1:15" x14ac:dyDescent="0.25">
      <c r="A29" s="2"/>
      <c r="B29" s="10" t="s">
        <v>19</v>
      </c>
      <c r="D29" s="21">
        <f>SUM(D25:D28)</f>
        <v>100.73</v>
      </c>
      <c r="E29" s="18">
        <f>SUM(F29:G29)</f>
        <v>123</v>
      </c>
      <c r="F29" s="19">
        <f t="shared" ref="F29:O29" si="3">SUM(F25:F28)</f>
        <v>42</v>
      </c>
      <c r="G29" s="12">
        <f t="shared" si="3"/>
        <v>81</v>
      </c>
      <c r="H29" s="18">
        <f t="shared" si="3"/>
        <v>0</v>
      </c>
      <c r="I29" s="18">
        <f t="shared" si="3"/>
        <v>19</v>
      </c>
      <c r="J29" s="18">
        <f t="shared" si="3"/>
        <v>3</v>
      </c>
      <c r="K29" s="18">
        <f t="shared" si="3"/>
        <v>2</v>
      </c>
      <c r="L29" s="18">
        <f t="shared" si="3"/>
        <v>17</v>
      </c>
      <c r="M29" s="18">
        <f t="shared" si="3"/>
        <v>12</v>
      </c>
      <c r="N29" s="18">
        <f t="shared" si="3"/>
        <v>70</v>
      </c>
      <c r="O29" s="18">
        <f t="shared" si="3"/>
        <v>0</v>
      </c>
    </row>
    <row r="30" spans="1:15" ht="15.75" x14ac:dyDescent="0.25">
      <c r="A30" s="42" t="s">
        <v>58</v>
      </c>
      <c r="D30" s="22"/>
      <c r="E30" s="12"/>
      <c r="G30" s="13"/>
      <c r="H30" s="13"/>
      <c r="I30" s="13"/>
      <c r="J30" s="13"/>
      <c r="K30" s="13"/>
      <c r="L30" s="13"/>
      <c r="M30" s="13"/>
      <c r="O30" s="13"/>
    </row>
    <row r="31" spans="1:15" x14ac:dyDescent="0.25">
      <c r="B31" s="3" t="s">
        <v>14</v>
      </c>
      <c r="D31" s="22">
        <v>2.25</v>
      </c>
      <c r="E31" s="13">
        <v>6</v>
      </c>
      <c r="F31" s="6">
        <v>5</v>
      </c>
      <c r="G31" s="13">
        <v>1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1</v>
      </c>
      <c r="N31" s="13">
        <v>5</v>
      </c>
      <c r="O31" s="13">
        <v>0</v>
      </c>
    </row>
    <row r="32" spans="1:15" x14ac:dyDescent="0.25">
      <c r="A32" s="2"/>
      <c r="B32" s="3" t="s">
        <v>16</v>
      </c>
      <c r="D32" s="22">
        <v>0</v>
      </c>
      <c r="E32" s="13">
        <v>0</v>
      </c>
      <c r="F32" s="6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</row>
    <row r="33" spans="1:15" x14ac:dyDescent="0.25">
      <c r="A33" s="2"/>
      <c r="B33" s="3" t="s">
        <v>17</v>
      </c>
      <c r="D33" s="22">
        <v>3</v>
      </c>
      <c r="E33" s="13">
        <v>3</v>
      </c>
      <c r="F33" s="6">
        <v>1</v>
      </c>
      <c r="G33" s="13">
        <v>2</v>
      </c>
      <c r="H33" s="13">
        <v>0</v>
      </c>
      <c r="I33" s="13">
        <v>0</v>
      </c>
      <c r="J33" s="13">
        <v>0</v>
      </c>
      <c r="K33" s="13">
        <v>2</v>
      </c>
      <c r="L33" s="13">
        <v>0</v>
      </c>
      <c r="M33" s="13">
        <v>0</v>
      </c>
      <c r="N33" s="13">
        <v>1</v>
      </c>
      <c r="O33" s="13">
        <v>0</v>
      </c>
    </row>
    <row r="34" spans="1:15" x14ac:dyDescent="0.25">
      <c r="A34" s="2"/>
      <c r="B34" s="7" t="s">
        <v>18</v>
      </c>
      <c r="C34" s="7"/>
      <c r="D34" s="23">
        <v>12</v>
      </c>
      <c r="E34" s="24">
        <v>12</v>
      </c>
      <c r="F34" s="9">
        <v>7</v>
      </c>
      <c r="G34" s="24">
        <v>5</v>
      </c>
      <c r="H34" s="24">
        <v>0</v>
      </c>
      <c r="I34" s="24">
        <v>2</v>
      </c>
      <c r="J34" s="24">
        <v>3</v>
      </c>
      <c r="K34" s="24">
        <v>3</v>
      </c>
      <c r="L34" s="24">
        <v>0</v>
      </c>
      <c r="M34" s="24">
        <v>0</v>
      </c>
      <c r="N34" s="24">
        <v>4</v>
      </c>
      <c r="O34" s="24">
        <v>0</v>
      </c>
    </row>
    <row r="35" spans="1:15" x14ac:dyDescent="0.25">
      <c r="A35" s="2"/>
      <c r="B35" s="10" t="s">
        <v>19</v>
      </c>
      <c r="D35" s="25">
        <f>SUM(D31:D34)</f>
        <v>17.25</v>
      </c>
      <c r="E35" s="12">
        <f>SUM(F35:G35)</f>
        <v>21</v>
      </c>
      <c r="F35" s="5">
        <f t="shared" ref="F35:O35" si="4">SUM(F31:F34)</f>
        <v>13</v>
      </c>
      <c r="G35" s="12">
        <f t="shared" si="4"/>
        <v>8</v>
      </c>
      <c r="H35" s="12">
        <f t="shared" si="4"/>
        <v>0</v>
      </c>
      <c r="I35" s="12">
        <f t="shared" si="4"/>
        <v>2</v>
      </c>
      <c r="J35" s="12">
        <f t="shared" si="4"/>
        <v>3</v>
      </c>
      <c r="K35" s="12">
        <f t="shared" si="4"/>
        <v>5</v>
      </c>
      <c r="L35" s="12">
        <f t="shared" si="4"/>
        <v>0</v>
      </c>
      <c r="M35" s="12">
        <f t="shared" si="4"/>
        <v>1</v>
      </c>
      <c r="N35" s="12">
        <f t="shared" si="4"/>
        <v>10</v>
      </c>
      <c r="O35" s="12">
        <f t="shared" si="4"/>
        <v>0</v>
      </c>
    </row>
    <row r="36" spans="1:15" ht="15.75" x14ac:dyDescent="0.25">
      <c r="A36" s="42" t="s">
        <v>62</v>
      </c>
      <c r="B36" s="10"/>
      <c r="D36" s="22"/>
      <c r="E36" s="12"/>
      <c r="G36" s="13"/>
      <c r="H36" s="13"/>
      <c r="I36" s="13"/>
      <c r="J36" s="13"/>
      <c r="K36" s="13"/>
      <c r="L36" s="13"/>
      <c r="M36" s="13"/>
      <c r="N36" s="13"/>
      <c r="O36" s="13"/>
    </row>
    <row r="37" spans="1:15" x14ac:dyDescent="0.25">
      <c r="B37" s="3" t="s">
        <v>14</v>
      </c>
      <c r="D37" s="22">
        <v>41.58</v>
      </c>
      <c r="E37" s="13">
        <v>104</v>
      </c>
      <c r="F37" s="6">
        <v>90</v>
      </c>
      <c r="G37" s="13">
        <v>14</v>
      </c>
      <c r="H37" s="13">
        <v>0</v>
      </c>
      <c r="I37" s="13">
        <v>4</v>
      </c>
      <c r="J37" s="13">
        <v>3</v>
      </c>
      <c r="K37" s="13">
        <v>2</v>
      </c>
      <c r="L37" s="13">
        <v>0</v>
      </c>
      <c r="M37" s="13">
        <v>17</v>
      </c>
      <c r="N37" s="13">
        <v>78</v>
      </c>
      <c r="O37" s="13">
        <v>0</v>
      </c>
    </row>
    <row r="38" spans="1:15" x14ac:dyDescent="0.25">
      <c r="A38" s="2"/>
      <c r="B38" s="3" t="s">
        <v>16</v>
      </c>
      <c r="D38" s="22">
        <v>28.75</v>
      </c>
      <c r="E38" s="13">
        <v>29</v>
      </c>
      <c r="F38" s="6">
        <v>24</v>
      </c>
      <c r="G38" s="13">
        <v>5</v>
      </c>
      <c r="H38" s="13">
        <v>0</v>
      </c>
      <c r="I38" s="13">
        <v>0</v>
      </c>
      <c r="J38" s="13">
        <v>0</v>
      </c>
      <c r="K38" s="13">
        <v>1</v>
      </c>
      <c r="L38" s="13">
        <v>0</v>
      </c>
      <c r="M38" s="13">
        <v>5</v>
      </c>
      <c r="N38" s="13">
        <v>23</v>
      </c>
      <c r="O38" s="13">
        <v>0</v>
      </c>
    </row>
    <row r="39" spans="1:15" x14ac:dyDescent="0.25">
      <c r="A39" s="2"/>
      <c r="B39" s="3" t="s">
        <v>17</v>
      </c>
      <c r="D39" s="22">
        <v>10</v>
      </c>
      <c r="E39" s="13">
        <v>10</v>
      </c>
      <c r="F39" s="6">
        <v>8</v>
      </c>
      <c r="G39" s="13">
        <v>2</v>
      </c>
      <c r="H39" s="13">
        <v>0</v>
      </c>
      <c r="I39" s="13">
        <v>1</v>
      </c>
      <c r="J39" s="13">
        <v>1</v>
      </c>
      <c r="K39" s="13">
        <v>0</v>
      </c>
      <c r="L39" s="13">
        <v>1</v>
      </c>
      <c r="M39" s="13">
        <v>4</v>
      </c>
      <c r="N39" s="13">
        <v>3</v>
      </c>
      <c r="O39" s="13">
        <v>0</v>
      </c>
    </row>
    <row r="40" spans="1:15" x14ac:dyDescent="0.25">
      <c r="A40" s="2"/>
      <c r="B40" s="7" t="s">
        <v>18</v>
      </c>
      <c r="C40" s="7"/>
      <c r="D40" s="23">
        <v>15</v>
      </c>
      <c r="E40" s="24">
        <v>15</v>
      </c>
      <c r="F40" s="9">
        <v>12</v>
      </c>
      <c r="G40" s="24">
        <v>3</v>
      </c>
      <c r="H40" s="24">
        <v>0</v>
      </c>
      <c r="I40" s="24">
        <v>3</v>
      </c>
      <c r="J40" s="24">
        <v>1</v>
      </c>
      <c r="K40" s="24">
        <v>0</v>
      </c>
      <c r="L40" s="24">
        <v>0</v>
      </c>
      <c r="M40" s="24">
        <v>2</v>
      </c>
      <c r="N40" s="24">
        <v>9</v>
      </c>
      <c r="O40" s="24">
        <v>0</v>
      </c>
    </row>
    <row r="41" spans="1:15" x14ac:dyDescent="0.25">
      <c r="A41" s="2"/>
      <c r="B41" s="10" t="s">
        <v>19</v>
      </c>
      <c r="D41" s="25">
        <f>SUM(D37:D40)</f>
        <v>95.33</v>
      </c>
      <c r="E41" s="12">
        <f>SUM(F41:G41)</f>
        <v>158</v>
      </c>
      <c r="F41" s="5">
        <f t="shared" ref="F41:O41" si="5">SUM(F37:F40)</f>
        <v>134</v>
      </c>
      <c r="G41" s="12">
        <f t="shared" si="5"/>
        <v>24</v>
      </c>
      <c r="H41" s="12">
        <f t="shared" si="5"/>
        <v>0</v>
      </c>
      <c r="I41" s="12">
        <f t="shared" si="5"/>
        <v>8</v>
      </c>
      <c r="J41" s="12">
        <f t="shared" si="5"/>
        <v>5</v>
      </c>
      <c r="K41" s="12">
        <f t="shared" si="5"/>
        <v>3</v>
      </c>
      <c r="L41" s="12">
        <f t="shared" si="5"/>
        <v>1</v>
      </c>
      <c r="M41" s="12">
        <f t="shared" si="5"/>
        <v>28</v>
      </c>
      <c r="N41" s="12">
        <f t="shared" si="5"/>
        <v>113</v>
      </c>
      <c r="O41" s="12">
        <f t="shared" si="5"/>
        <v>0</v>
      </c>
    </row>
    <row r="42" spans="1:15" ht="15.75" x14ac:dyDescent="0.25">
      <c r="A42" s="43" t="s">
        <v>49</v>
      </c>
      <c r="B42" s="10"/>
      <c r="D42" s="22"/>
      <c r="E42" s="12"/>
      <c r="F42" s="5"/>
      <c r="G42" s="12"/>
      <c r="H42" s="12"/>
      <c r="I42" s="12"/>
      <c r="J42" s="12"/>
      <c r="K42" s="12"/>
      <c r="L42" s="12"/>
      <c r="M42" s="12"/>
      <c r="N42" s="12"/>
      <c r="O42" s="12"/>
    </row>
    <row r="43" spans="1:15" x14ac:dyDescent="0.25">
      <c r="B43" s="3" t="s">
        <v>14</v>
      </c>
      <c r="D43" s="22">
        <v>5.38</v>
      </c>
      <c r="E43" s="13">
        <v>17</v>
      </c>
      <c r="F43" s="6">
        <v>8</v>
      </c>
      <c r="G43" s="13">
        <v>9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4</v>
      </c>
      <c r="N43" s="13">
        <v>13</v>
      </c>
      <c r="O43" s="13">
        <v>0</v>
      </c>
    </row>
    <row r="44" spans="1:15" x14ac:dyDescent="0.25">
      <c r="A44" s="29"/>
      <c r="B44" s="3" t="s">
        <v>40</v>
      </c>
      <c r="D44" s="22">
        <v>0.5</v>
      </c>
      <c r="E44" s="13">
        <v>1</v>
      </c>
      <c r="F44" s="6">
        <v>1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1</v>
      </c>
      <c r="O44" s="13">
        <v>0</v>
      </c>
    </row>
    <row r="45" spans="1:15" x14ac:dyDescent="0.25">
      <c r="A45" s="26"/>
      <c r="B45" s="3" t="s">
        <v>16</v>
      </c>
      <c r="D45" s="22">
        <v>6.5</v>
      </c>
      <c r="E45" s="13">
        <v>7</v>
      </c>
      <c r="F45" s="6">
        <v>6</v>
      </c>
      <c r="G45" s="6">
        <v>1</v>
      </c>
      <c r="H45" s="13">
        <v>0</v>
      </c>
      <c r="I45" s="13">
        <v>0</v>
      </c>
      <c r="J45" s="13">
        <v>0</v>
      </c>
      <c r="K45" s="13">
        <v>0</v>
      </c>
      <c r="L45" s="6">
        <v>1</v>
      </c>
      <c r="M45" s="6">
        <v>2</v>
      </c>
      <c r="N45" s="6">
        <v>4</v>
      </c>
      <c r="O45" s="13">
        <v>0</v>
      </c>
    </row>
    <row r="46" spans="1:15" x14ac:dyDescent="0.25">
      <c r="A46" s="2"/>
      <c r="B46" s="3" t="s">
        <v>17</v>
      </c>
      <c r="D46" s="22">
        <v>11</v>
      </c>
      <c r="E46" s="13">
        <v>11</v>
      </c>
      <c r="F46" s="6">
        <v>6</v>
      </c>
      <c r="G46" s="13">
        <v>5</v>
      </c>
      <c r="H46" s="13">
        <v>0</v>
      </c>
      <c r="I46" s="13">
        <v>3</v>
      </c>
      <c r="J46" s="13">
        <v>0</v>
      </c>
      <c r="K46" s="13">
        <v>0</v>
      </c>
      <c r="L46" s="13">
        <v>2</v>
      </c>
      <c r="M46" s="13">
        <v>1</v>
      </c>
      <c r="N46" s="13">
        <v>5</v>
      </c>
      <c r="O46" s="13">
        <v>0</v>
      </c>
    </row>
    <row r="47" spans="1:15" x14ac:dyDescent="0.25">
      <c r="A47" s="2"/>
      <c r="B47" s="7" t="s">
        <v>18</v>
      </c>
      <c r="C47" s="7"/>
      <c r="D47" s="23">
        <v>17</v>
      </c>
      <c r="E47" s="24">
        <v>17</v>
      </c>
      <c r="F47" s="9">
        <v>7</v>
      </c>
      <c r="G47" s="24">
        <v>10</v>
      </c>
      <c r="H47" s="24">
        <v>0</v>
      </c>
      <c r="I47" s="24">
        <v>1</v>
      </c>
      <c r="J47" s="24">
        <v>2</v>
      </c>
      <c r="K47" s="24">
        <v>0</v>
      </c>
      <c r="L47" s="24">
        <v>0</v>
      </c>
      <c r="M47" s="24">
        <v>1</v>
      </c>
      <c r="N47" s="24">
        <v>13</v>
      </c>
      <c r="O47" s="24">
        <v>0</v>
      </c>
    </row>
    <row r="48" spans="1:15" x14ac:dyDescent="0.25">
      <c r="A48" s="2"/>
      <c r="B48" s="10" t="s">
        <v>19</v>
      </c>
      <c r="D48" s="25">
        <f t="shared" ref="D48:O48" si="6">SUM(D43:D47)</f>
        <v>40.379999999999995</v>
      </c>
      <c r="E48" s="5">
        <f t="shared" si="6"/>
        <v>53</v>
      </c>
      <c r="F48" s="5">
        <f t="shared" si="6"/>
        <v>28</v>
      </c>
      <c r="G48" s="5">
        <f t="shared" si="6"/>
        <v>25</v>
      </c>
      <c r="H48" s="12">
        <f t="shared" si="6"/>
        <v>0</v>
      </c>
      <c r="I48" s="12">
        <f t="shared" si="6"/>
        <v>4</v>
      </c>
      <c r="J48" s="12">
        <f t="shared" si="6"/>
        <v>2</v>
      </c>
      <c r="K48" s="12">
        <f t="shared" si="6"/>
        <v>0</v>
      </c>
      <c r="L48" s="12">
        <f t="shared" si="6"/>
        <v>3</v>
      </c>
      <c r="M48" s="12">
        <f t="shared" si="6"/>
        <v>8</v>
      </c>
      <c r="N48" s="12">
        <f t="shared" si="6"/>
        <v>36</v>
      </c>
      <c r="O48" s="12">
        <f t="shared" si="6"/>
        <v>0</v>
      </c>
    </row>
    <row r="49" spans="1:15" ht="15.75" x14ac:dyDescent="0.25">
      <c r="A49" s="42" t="s">
        <v>26</v>
      </c>
      <c r="B49" s="10"/>
      <c r="D49" s="25"/>
      <c r="E49" s="12"/>
      <c r="F49" s="5"/>
      <c r="G49" s="12"/>
      <c r="H49" s="12"/>
      <c r="I49" s="12"/>
      <c r="J49" s="12"/>
      <c r="K49" s="12"/>
      <c r="L49" s="12"/>
      <c r="M49" s="12"/>
      <c r="N49" s="12"/>
      <c r="O49" s="12"/>
    </row>
    <row r="50" spans="1:15" x14ac:dyDescent="0.25">
      <c r="B50" s="3" t="s">
        <v>14</v>
      </c>
      <c r="D50" s="22">
        <v>2.31</v>
      </c>
      <c r="E50" s="13">
        <v>8</v>
      </c>
      <c r="F50" s="6">
        <v>5</v>
      </c>
      <c r="G50" s="13">
        <v>3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8</v>
      </c>
      <c r="O50" s="13">
        <v>0</v>
      </c>
    </row>
    <row r="51" spans="1:15" x14ac:dyDescent="0.25">
      <c r="A51" s="2"/>
      <c r="B51" s="3" t="s">
        <v>27</v>
      </c>
      <c r="D51" s="22">
        <v>0</v>
      </c>
      <c r="E51" s="13">
        <v>0</v>
      </c>
      <c r="F51" s="6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</row>
    <row r="52" spans="1:15" x14ac:dyDescent="0.25">
      <c r="A52" s="2"/>
      <c r="B52" s="3" t="s">
        <v>16</v>
      </c>
      <c r="D52" s="22">
        <v>0</v>
      </c>
      <c r="E52" s="13">
        <v>0</v>
      </c>
      <c r="F52" s="6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</row>
    <row r="53" spans="1:15" x14ac:dyDescent="0.25">
      <c r="A53" s="2"/>
      <c r="B53" s="3" t="s">
        <v>17</v>
      </c>
      <c r="D53" s="22">
        <v>6</v>
      </c>
      <c r="E53" s="13">
        <v>6</v>
      </c>
      <c r="F53" s="6">
        <v>5</v>
      </c>
      <c r="G53" s="13">
        <v>1</v>
      </c>
      <c r="H53" s="13">
        <v>0</v>
      </c>
      <c r="I53" s="13">
        <v>1</v>
      </c>
      <c r="J53" s="13">
        <v>1</v>
      </c>
      <c r="K53" s="13">
        <v>0</v>
      </c>
      <c r="L53" s="13">
        <v>0</v>
      </c>
      <c r="M53" s="13">
        <v>2</v>
      </c>
      <c r="N53" s="13">
        <v>2</v>
      </c>
      <c r="O53" s="13">
        <v>0</v>
      </c>
    </row>
    <row r="54" spans="1:15" x14ac:dyDescent="0.25">
      <c r="A54" s="2"/>
      <c r="B54" s="7" t="s">
        <v>18</v>
      </c>
      <c r="C54" s="7"/>
      <c r="D54" s="23">
        <v>2</v>
      </c>
      <c r="E54" s="24">
        <v>2</v>
      </c>
      <c r="F54" s="9">
        <v>2</v>
      </c>
      <c r="G54" s="24">
        <v>0</v>
      </c>
      <c r="H54" s="24">
        <v>0</v>
      </c>
      <c r="I54" s="24">
        <v>1</v>
      </c>
      <c r="J54" s="24">
        <v>0</v>
      </c>
      <c r="K54" s="24">
        <v>0</v>
      </c>
      <c r="L54" s="24">
        <v>0</v>
      </c>
      <c r="M54" s="24">
        <v>0</v>
      </c>
      <c r="N54" s="24">
        <v>1</v>
      </c>
      <c r="O54" s="24">
        <v>0</v>
      </c>
    </row>
    <row r="55" spans="1:15" x14ac:dyDescent="0.25">
      <c r="A55" s="2"/>
      <c r="B55" s="10" t="s">
        <v>28</v>
      </c>
      <c r="D55" s="25">
        <f t="shared" ref="D55:O55" si="7">SUM(D50:D54)</f>
        <v>10.31</v>
      </c>
      <c r="E55" s="5">
        <f t="shared" si="7"/>
        <v>16</v>
      </c>
      <c r="F55" s="5">
        <f t="shared" si="7"/>
        <v>12</v>
      </c>
      <c r="G55" s="5">
        <f t="shared" si="7"/>
        <v>4</v>
      </c>
      <c r="H55" s="12">
        <f t="shared" si="7"/>
        <v>0</v>
      </c>
      <c r="I55" s="12">
        <f t="shared" si="7"/>
        <v>2</v>
      </c>
      <c r="J55" s="12">
        <f t="shared" si="7"/>
        <v>1</v>
      </c>
      <c r="K55" s="12">
        <f t="shared" si="7"/>
        <v>0</v>
      </c>
      <c r="L55" s="12">
        <f t="shared" si="7"/>
        <v>0</v>
      </c>
      <c r="M55" s="12">
        <f t="shared" si="7"/>
        <v>2</v>
      </c>
      <c r="N55" s="12">
        <f t="shared" si="7"/>
        <v>11</v>
      </c>
      <c r="O55" s="12">
        <f t="shared" si="7"/>
        <v>0</v>
      </c>
    </row>
    <row r="56" spans="1:15" ht="15.75" x14ac:dyDescent="0.25">
      <c r="A56" s="43" t="s">
        <v>29</v>
      </c>
      <c r="B56" s="26"/>
      <c r="C56" s="26"/>
      <c r="D56" s="25"/>
      <c r="E56" s="12"/>
      <c r="F56" s="5"/>
      <c r="G56" s="12"/>
      <c r="H56" s="12"/>
      <c r="I56" s="12"/>
      <c r="J56" s="12"/>
      <c r="K56" s="12"/>
      <c r="L56" s="12"/>
      <c r="M56" s="12"/>
      <c r="N56" s="12"/>
      <c r="O56" s="12"/>
    </row>
    <row r="57" spans="1:15" x14ac:dyDescent="0.25">
      <c r="B57" s="3" t="s">
        <v>14</v>
      </c>
      <c r="D57" s="22">
        <v>16.13</v>
      </c>
      <c r="E57" s="13">
        <v>47</v>
      </c>
      <c r="F57" s="6">
        <v>20</v>
      </c>
      <c r="G57" s="13">
        <v>27</v>
      </c>
      <c r="H57" s="13">
        <v>1</v>
      </c>
      <c r="I57" s="13">
        <v>0</v>
      </c>
      <c r="J57" s="13">
        <v>0</v>
      </c>
      <c r="K57" s="13">
        <v>0</v>
      </c>
      <c r="L57" s="13">
        <v>0</v>
      </c>
      <c r="M57" s="13">
        <v>10</v>
      </c>
      <c r="N57" s="13">
        <v>36</v>
      </c>
      <c r="O57" s="13">
        <v>0</v>
      </c>
    </row>
    <row r="58" spans="1:15" x14ac:dyDescent="0.25">
      <c r="A58" s="2"/>
      <c r="B58" s="3" t="s">
        <v>16</v>
      </c>
      <c r="D58" s="22">
        <v>2</v>
      </c>
      <c r="E58" s="13">
        <v>2</v>
      </c>
      <c r="F58" s="6">
        <v>0</v>
      </c>
      <c r="G58" s="13">
        <v>2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2</v>
      </c>
      <c r="O58" s="13">
        <v>0</v>
      </c>
    </row>
    <row r="59" spans="1:15" x14ac:dyDescent="0.25">
      <c r="A59" s="2"/>
      <c r="B59" s="3" t="s">
        <v>17</v>
      </c>
      <c r="D59" s="22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  <c r="O59" s="6">
        <v>0</v>
      </c>
    </row>
    <row r="60" spans="1:15" x14ac:dyDescent="0.25">
      <c r="A60" s="2"/>
      <c r="B60" s="7" t="s">
        <v>18</v>
      </c>
      <c r="C60" s="7"/>
      <c r="D60" s="23">
        <v>0</v>
      </c>
      <c r="E60" s="24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9">
        <v>0</v>
      </c>
      <c r="N60" s="9">
        <v>0</v>
      </c>
      <c r="O60" s="9">
        <v>0</v>
      </c>
    </row>
    <row r="61" spans="1:15" x14ac:dyDescent="0.25">
      <c r="A61" s="2"/>
      <c r="B61" s="10" t="s">
        <v>19</v>
      </c>
      <c r="D61" s="25">
        <f>SUM(D57:D60)</f>
        <v>18.13</v>
      </c>
      <c r="E61" s="12">
        <f>SUM(F61:G61)</f>
        <v>49</v>
      </c>
      <c r="F61" s="12">
        <f t="shared" ref="F61:O61" si="8">SUM(F57:F60)</f>
        <v>20</v>
      </c>
      <c r="G61" s="12">
        <f t="shared" si="8"/>
        <v>29</v>
      </c>
      <c r="H61" s="12">
        <f t="shared" si="8"/>
        <v>1</v>
      </c>
      <c r="I61" s="12">
        <f t="shared" si="8"/>
        <v>0</v>
      </c>
      <c r="J61" s="12">
        <f t="shared" si="8"/>
        <v>0</v>
      </c>
      <c r="K61" s="12">
        <f t="shared" si="8"/>
        <v>0</v>
      </c>
      <c r="L61" s="12">
        <f t="shared" si="8"/>
        <v>0</v>
      </c>
      <c r="M61" s="12">
        <f t="shared" si="8"/>
        <v>10</v>
      </c>
      <c r="N61" s="12">
        <f t="shared" si="8"/>
        <v>38</v>
      </c>
      <c r="O61" s="12">
        <f t="shared" si="8"/>
        <v>0</v>
      </c>
    </row>
    <row r="62" spans="1:15" ht="15.75" x14ac:dyDescent="0.25">
      <c r="A62" s="42" t="s">
        <v>30</v>
      </c>
      <c r="B62" s="10"/>
      <c r="D62" s="25"/>
      <c r="E62" s="12"/>
      <c r="F62" s="5"/>
      <c r="G62" s="5"/>
      <c r="H62" s="5"/>
      <c r="I62" s="5"/>
      <c r="J62" s="5"/>
      <c r="K62" s="5"/>
      <c r="L62" s="5"/>
      <c r="M62" s="5"/>
      <c r="N62" s="5"/>
      <c r="O62" s="5"/>
    </row>
    <row r="63" spans="1:15" x14ac:dyDescent="0.25">
      <c r="B63" s="3" t="s">
        <v>14</v>
      </c>
      <c r="D63" s="22">
        <v>1</v>
      </c>
      <c r="E63" s="12">
        <v>3</v>
      </c>
      <c r="F63" s="6">
        <v>3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1</v>
      </c>
      <c r="M63" s="6">
        <v>0</v>
      </c>
      <c r="N63" s="6">
        <v>2</v>
      </c>
      <c r="O63" s="6">
        <v>0</v>
      </c>
    </row>
    <row r="64" spans="1:15" x14ac:dyDescent="0.25">
      <c r="A64" s="2"/>
      <c r="B64" s="3" t="s">
        <v>16</v>
      </c>
      <c r="D64" s="22">
        <v>1</v>
      </c>
      <c r="E64" s="12">
        <v>1</v>
      </c>
      <c r="F64" s="6">
        <v>1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1</v>
      </c>
      <c r="O64" s="6">
        <v>0</v>
      </c>
    </row>
    <row r="65" spans="1:15" x14ac:dyDescent="0.25">
      <c r="A65" s="2"/>
      <c r="B65" s="3" t="s">
        <v>17</v>
      </c>
      <c r="D65" s="22">
        <v>1</v>
      </c>
      <c r="E65" s="12">
        <v>1</v>
      </c>
      <c r="F65" s="6">
        <v>0</v>
      </c>
      <c r="G65" s="6">
        <v>1</v>
      </c>
      <c r="H65" s="6">
        <v>0</v>
      </c>
      <c r="I65" s="6">
        <v>0</v>
      </c>
      <c r="J65" s="6">
        <v>1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</row>
    <row r="66" spans="1:15" x14ac:dyDescent="0.25">
      <c r="A66" s="2"/>
      <c r="B66" s="7" t="s">
        <v>18</v>
      </c>
      <c r="C66" s="7"/>
      <c r="D66" s="23">
        <v>0</v>
      </c>
      <c r="E66" s="41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</row>
    <row r="67" spans="1:15" x14ac:dyDescent="0.25">
      <c r="A67" s="2"/>
      <c r="B67" s="10" t="s">
        <v>31</v>
      </c>
      <c r="C67" s="10"/>
      <c r="D67" s="25">
        <f>SUM(D63:D66)</f>
        <v>3</v>
      </c>
      <c r="E67" s="5">
        <f t="shared" ref="E67:N67" si="9">SUM(E63:E66)</f>
        <v>5</v>
      </c>
      <c r="F67" s="5">
        <f t="shared" si="9"/>
        <v>4</v>
      </c>
      <c r="G67" s="5">
        <f t="shared" si="9"/>
        <v>1</v>
      </c>
      <c r="H67" s="5">
        <f t="shared" si="9"/>
        <v>0</v>
      </c>
      <c r="I67" s="5">
        <f t="shared" si="9"/>
        <v>0</v>
      </c>
      <c r="J67" s="5">
        <f t="shared" si="9"/>
        <v>1</v>
      </c>
      <c r="K67" s="5">
        <f t="shared" si="9"/>
        <v>0</v>
      </c>
      <c r="L67" s="5">
        <f t="shared" si="9"/>
        <v>1</v>
      </c>
      <c r="M67" s="5">
        <f t="shared" si="9"/>
        <v>0</v>
      </c>
      <c r="N67" s="5">
        <f t="shared" si="9"/>
        <v>3</v>
      </c>
      <c r="O67" s="5">
        <v>0</v>
      </c>
    </row>
    <row r="68" spans="1:15" ht="15.75" x14ac:dyDescent="0.25">
      <c r="A68" s="42" t="s">
        <v>32</v>
      </c>
    </row>
    <row r="69" spans="1:15" x14ac:dyDescent="0.25">
      <c r="B69" s="3" t="s">
        <v>14</v>
      </c>
      <c r="D69" s="22">
        <v>10.71</v>
      </c>
      <c r="E69" s="12">
        <v>15</v>
      </c>
      <c r="F69" s="6">
        <v>7</v>
      </c>
      <c r="G69" s="14">
        <v>8</v>
      </c>
      <c r="H69" s="14">
        <v>0</v>
      </c>
      <c r="I69" s="14">
        <v>2</v>
      </c>
      <c r="J69" s="14">
        <v>0</v>
      </c>
      <c r="K69" s="14">
        <v>1</v>
      </c>
      <c r="L69" s="14">
        <v>0</v>
      </c>
      <c r="M69" s="14">
        <v>2</v>
      </c>
      <c r="N69" s="14">
        <v>10</v>
      </c>
      <c r="O69" s="14">
        <v>0</v>
      </c>
    </row>
    <row r="70" spans="1:15" x14ac:dyDescent="0.25">
      <c r="A70" s="2"/>
      <c r="B70" s="3" t="s">
        <v>16</v>
      </c>
      <c r="D70" s="22">
        <v>4</v>
      </c>
      <c r="E70" s="5">
        <v>4</v>
      </c>
      <c r="F70" s="6">
        <v>3</v>
      </c>
      <c r="G70" s="6">
        <v>1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4</v>
      </c>
      <c r="O70" s="6">
        <v>0</v>
      </c>
    </row>
    <row r="71" spans="1:15" x14ac:dyDescent="0.25">
      <c r="A71" s="2"/>
      <c r="B71" s="3" t="s">
        <v>17</v>
      </c>
      <c r="D71" s="22">
        <v>0</v>
      </c>
      <c r="E71" s="25">
        <v>0</v>
      </c>
      <c r="F71" s="22">
        <v>0</v>
      </c>
      <c r="G71" s="22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  <c r="O71" s="6">
        <v>0</v>
      </c>
    </row>
    <row r="72" spans="1:15" x14ac:dyDescent="0.25">
      <c r="A72" s="2"/>
      <c r="B72" s="7" t="s">
        <v>18</v>
      </c>
      <c r="C72" s="7"/>
      <c r="D72" s="23">
        <v>1</v>
      </c>
      <c r="E72" s="41">
        <v>1</v>
      </c>
      <c r="F72" s="9">
        <v>1</v>
      </c>
      <c r="G72" s="9">
        <v>0</v>
      </c>
      <c r="H72" s="9">
        <v>0</v>
      </c>
      <c r="I72" s="9">
        <v>0</v>
      </c>
      <c r="J72" s="9">
        <v>0</v>
      </c>
      <c r="K72" s="9">
        <v>1</v>
      </c>
      <c r="L72" s="9">
        <v>0</v>
      </c>
      <c r="M72" s="9">
        <v>0</v>
      </c>
      <c r="N72" s="9">
        <v>0</v>
      </c>
      <c r="O72" s="9">
        <v>0</v>
      </c>
    </row>
    <row r="73" spans="1:15" x14ac:dyDescent="0.25">
      <c r="A73" s="2"/>
      <c r="B73" s="10" t="s">
        <v>19</v>
      </c>
      <c r="D73" s="25">
        <f>SUM(D69:D72)</f>
        <v>15.71</v>
      </c>
      <c r="E73" s="12">
        <f>SUM(F73:G73)</f>
        <v>20</v>
      </c>
      <c r="F73" s="5">
        <f t="shared" ref="F73:O73" si="10">SUM(F69:F72)</f>
        <v>11</v>
      </c>
      <c r="G73" s="5">
        <f t="shared" si="10"/>
        <v>9</v>
      </c>
      <c r="H73" s="5">
        <f t="shared" si="10"/>
        <v>0</v>
      </c>
      <c r="I73" s="5">
        <f t="shared" si="10"/>
        <v>2</v>
      </c>
      <c r="J73" s="5">
        <f t="shared" si="10"/>
        <v>0</v>
      </c>
      <c r="K73" s="5">
        <f t="shared" si="10"/>
        <v>2</v>
      </c>
      <c r="L73" s="5">
        <f t="shared" si="10"/>
        <v>0</v>
      </c>
      <c r="M73" s="5">
        <f t="shared" si="10"/>
        <v>2</v>
      </c>
      <c r="N73" s="5">
        <f t="shared" si="10"/>
        <v>14</v>
      </c>
      <c r="O73" s="5">
        <f t="shared" si="10"/>
        <v>0</v>
      </c>
    </row>
    <row r="74" spans="1:15" ht="15.75" x14ac:dyDescent="0.25">
      <c r="A74" s="42" t="s">
        <v>59</v>
      </c>
      <c r="B74" s="10"/>
      <c r="D74" s="25"/>
      <c r="E74" s="12"/>
      <c r="F74" s="5"/>
      <c r="G74" s="5"/>
      <c r="H74" s="5"/>
      <c r="I74" s="5"/>
      <c r="J74" s="5"/>
      <c r="K74" s="5"/>
      <c r="L74" s="5"/>
      <c r="M74" s="5"/>
      <c r="N74" s="5"/>
      <c r="O74" s="5"/>
    </row>
    <row r="75" spans="1:15" x14ac:dyDescent="0.25">
      <c r="B75" s="3" t="s">
        <v>14</v>
      </c>
      <c r="D75" s="22">
        <v>0</v>
      </c>
      <c r="E75" s="25">
        <v>0</v>
      </c>
      <c r="F75" s="22">
        <v>0</v>
      </c>
      <c r="G75" s="22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  <c r="O75" s="6">
        <v>0</v>
      </c>
    </row>
    <row r="76" spans="1:15" x14ac:dyDescent="0.25">
      <c r="A76" s="2"/>
      <c r="B76" s="3" t="s">
        <v>16</v>
      </c>
      <c r="D76" s="22">
        <v>0</v>
      </c>
      <c r="E76" s="25">
        <v>0</v>
      </c>
      <c r="F76" s="22">
        <v>0</v>
      </c>
      <c r="G76" s="22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</row>
    <row r="77" spans="1:15" x14ac:dyDescent="0.25">
      <c r="A77" s="2"/>
      <c r="B77" s="3" t="s">
        <v>17</v>
      </c>
      <c r="D77" s="22">
        <v>0</v>
      </c>
      <c r="E77" s="25">
        <v>0</v>
      </c>
      <c r="F77" s="22">
        <v>0</v>
      </c>
      <c r="G77" s="22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</row>
    <row r="78" spans="1:15" x14ac:dyDescent="0.25">
      <c r="A78" s="2"/>
      <c r="B78" s="7" t="s">
        <v>18</v>
      </c>
      <c r="C78" s="7"/>
      <c r="D78" s="23">
        <v>1</v>
      </c>
      <c r="E78" s="41">
        <v>1</v>
      </c>
      <c r="F78" s="9">
        <v>1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1</v>
      </c>
      <c r="O78" s="9">
        <v>0</v>
      </c>
    </row>
    <row r="79" spans="1:15" x14ac:dyDescent="0.25">
      <c r="A79" s="2"/>
      <c r="B79" s="10" t="s">
        <v>28</v>
      </c>
      <c r="C79" s="10"/>
      <c r="D79" s="25">
        <f>SUM(D75:D78)</f>
        <v>1</v>
      </c>
      <c r="E79" s="25">
        <f t="shared" ref="E79:O79" si="11">SUM(E75:E78)</f>
        <v>1</v>
      </c>
      <c r="F79" s="25">
        <f t="shared" si="11"/>
        <v>1</v>
      </c>
      <c r="G79" s="25">
        <f t="shared" si="11"/>
        <v>0</v>
      </c>
      <c r="H79" s="25">
        <f t="shared" si="11"/>
        <v>0</v>
      </c>
      <c r="I79" s="25">
        <f t="shared" si="11"/>
        <v>0</v>
      </c>
      <c r="J79" s="25">
        <f t="shared" si="11"/>
        <v>0</v>
      </c>
      <c r="K79" s="25">
        <f t="shared" si="11"/>
        <v>0</v>
      </c>
      <c r="L79" s="25">
        <f t="shared" si="11"/>
        <v>0</v>
      </c>
      <c r="M79" s="25">
        <f t="shared" si="11"/>
        <v>0</v>
      </c>
      <c r="N79" s="25">
        <f t="shared" si="11"/>
        <v>1</v>
      </c>
      <c r="O79" s="25">
        <f t="shared" si="11"/>
        <v>0</v>
      </c>
    </row>
    <row r="80" spans="1:15" ht="15.75" x14ac:dyDescent="0.25">
      <c r="A80" s="42" t="s">
        <v>33</v>
      </c>
      <c r="B80" s="10"/>
      <c r="D80" s="22"/>
      <c r="E80" s="12"/>
      <c r="G80" s="13"/>
      <c r="H80" s="13"/>
      <c r="I80" s="13"/>
      <c r="J80" s="13"/>
      <c r="K80" s="13"/>
      <c r="L80" s="13"/>
      <c r="M80" s="13"/>
      <c r="N80" s="13"/>
      <c r="O80" s="13"/>
    </row>
    <row r="81" spans="1:15" x14ac:dyDescent="0.25">
      <c r="B81" s="3" t="s">
        <v>14</v>
      </c>
      <c r="D81" s="4">
        <f t="shared" ref="D81:L81" si="12">D6+D13+D19+D25+D31+D37+D43+D50+D57+D63+D69</f>
        <v>241.49999999999997</v>
      </c>
      <c r="E81" s="4">
        <f t="shared" si="12"/>
        <v>562</v>
      </c>
      <c r="F81" s="4">
        <f t="shared" si="12"/>
        <v>325</v>
      </c>
      <c r="G81" s="4">
        <f t="shared" si="12"/>
        <v>237</v>
      </c>
      <c r="H81" s="6">
        <f t="shared" si="12"/>
        <v>4</v>
      </c>
      <c r="I81" s="6">
        <f t="shared" si="12"/>
        <v>27</v>
      </c>
      <c r="J81" s="6">
        <f t="shared" si="12"/>
        <v>22</v>
      </c>
      <c r="K81" s="6">
        <f t="shared" si="12"/>
        <v>10</v>
      </c>
      <c r="L81" s="6">
        <f t="shared" si="12"/>
        <v>13</v>
      </c>
      <c r="M81" s="6">
        <f>M6+M13+M19+M25+M31+M37+M43+M50+M57+M63+M69+M75</f>
        <v>83</v>
      </c>
      <c r="N81" s="6">
        <f>N6+N13+N19+N25+N31+N37+N43+N50+N57+N63+N69</f>
        <v>403</v>
      </c>
      <c r="O81" s="6">
        <f>O6+O13+O19+O25+O31+O37+O43+O50+O57+O63+O69</f>
        <v>0</v>
      </c>
    </row>
    <row r="82" spans="1:15" x14ac:dyDescent="0.25">
      <c r="A82" s="2"/>
      <c r="B82" s="3" t="s">
        <v>15</v>
      </c>
      <c r="D82" s="4">
        <f t="shared" ref="D82:O82" si="13">D7+D44</f>
        <v>2.75</v>
      </c>
      <c r="E82" s="4">
        <f t="shared" si="13"/>
        <v>5</v>
      </c>
      <c r="F82" s="4">
        <f t="shared" si="13"/>
        <v>4</v>
      </c>
      <c r="G82" s="4">
        <f t="shared" si="13"/>
        <v>1</v>
      </c>
      <c r="H82" s="6">
        <f t="shared" si="13"/>
        <v>0</v>
      </c>
      <c r="I82" s="6">
        <f t="shared" si="13"/>
        <v>0</v>
      </c>
      <c r="J82" s="6">
        <f t="shared" si="13"/>
        <v>0</v>
      </c>
      <c r="K82" s="6">
        <f t="shared" si="13"/>
        <v>0</v>
      </c>
      <c r="L82" s="6">
        <f t="shared" si="13"/>
        <v>0</v>
      </c>
      <c r="M82" s="6">
        <f t="shared" si="13"/>
        <v>0</v>
      </c>
      <c r="N82" s="6">
        <f t="shared" si="13"/>
        <v>5</v>
      </c>
      <c r="O82" s="6">
        <f t="shared" si="13"/>
        <v>0</v>
      </c>
    </row>
    <row r="83" spans="1:15" x14ac:dyDescent="0.25">
      <c r="A83" s="2"/>
      <c r="B83" s="3" t="s">
        <v>27</v>
      </c>
      <c r="D83" s="22">
        <f>D51</f>
        <v>0</v>
      </c>
      <c r="E83" s="22">
        <f>E51</f>
        <v>0</v>
      </c>
      <c r="F83" s="22">
        <f>F51</f>
        <v>0</v>
      </c>
      <c r="G83" s="22">
        <f>G51</f>
        <v>0</v>
      </c>
      <c r="H83" s="13">
        <f>H51</f>
        <v>0</v>
      </c>
      <c r="I83" s="13">
        <f t="shared" ref="I83:O83" si="14">I51</f>
        <v>0</v>
      </c>
      <c r="J83" s="13">
        <f t="shared" si="14"/>
        <v>0</v>
      </c>
      <c r="K83" s="13">
        <f t="shared" si="14"/>
        <v>0</v>
      </c>
      <c r="L83" s="13">
        <f t="shared" si="14"/>
        <v>0</v>
      </c>
      <c r="M83" s="13">
        <f t="shared" si="14"/>
        <v>0</v>
      </c>
      <c r="N83" s="13">
        <f t="shared" si="14"/>
        <v>0</v>
      </c>
      <c r="O83" s="13">
        <f t="shared" si="14"/>
        <v>0</v>
      </c>
    </row>
    <row r="84" spans="1:15" x14ac:dyDescent="0.25">
      <c r="A84" s="2"/>
      <c r="B84" s="3" t="s">
        <v>16</v>
      </c>
      <c r="D84" s="4">
        <f t="shared" ref="D84:O85" si="15">D8+D14+D20+D26+D32+D38+D45+D52+D58+D64+D70</f>
        <v>205.28</v>
      </c>
      <c r="E84" s="4">
        <f t="shared" si="15"/>
        <v>208</v>
      </c>
      <c r="F84" s="4">
        <f t="shared" si="15"/>
        <v>119</v>
      </c>
      <c r="G84" s="4">
        <f t="shared" si="15"/>
        <v>89</v>
      </c>
      <c r="H84" s="6">
        <f t="shared" si="15"/>
        <v>0</v>
      </c>
      <c r="I84" s="6">
        <f t="shared" si="15"/>
        <v>12</v>
      </c>
      <c r="J84" s="6">
        <f t="shared" si="15"/>
        <v>6</v>
      </c>
      <c r="K84" s="6">
        <f t="shared" si="15"/>
        <v>7</v>
      </c>
      <c r="L84" s="6">
        <f t="shared" si="15"/>
        <v>9</v>
      </c>
      <c r="M84" s="6">
        <f t="shared" si="15"/>
        <v>27</v>
      </c>
      <c r="N84" s="6">
        <f t="shared" si="15"/>
        <v>147</v>
      </c>
      <c r="O84" s="6">
        <f t="shared" si="15"/>
        <v>0</v>
      </c>
    </row>
    <row r="85" spans="1:15" x14ac:dyDescent="0.25">
      <c r="A85" s="10"/>
      <c r="B85" s="3" t="s">
        <v>17</v>
      </c>
      <c r="D85" s="4">
        <f t="shared" si="15"/>
        <v>179</v>
      </c>
      <c r="E85" s="4">
        <f t="shared" si="15"/>
        <v>179</v>
      </c>
      <c r="F85" s="4">
        <f t="shared" si="15"/>
        <v>102</v>
      </c>
      <c r="G85" s="4">
        <f t="shared" si="15"/>
        <v>77</v>
      </c>
      <c r="H85" s="6">
        <f t="shared" si="15"/>
        <v>1</v>
      </c>
      <c r="I85" s="6">
        <f t="shared" si="15"/>
        <v>21</v>
      </c>
      <c r="J85" s="6">
        <f t="shared" si="15"/>
        <v>7</v>
      </c>
      <c r="K85" s="6">
        <f t="shared" si="15"/>
        <v>10</v>
      </c>
      <c r="L85" s="6">
        <f t="shared" si="15"/>
        <v>30</v>
      </c>
      <c r="M85" s="6">
        <f t="shared" si="15"/>
        <v>29</v>
      </c>
      <c r="N85" s="6">
        <f t="shared" si="15"/>
        <v>81</v>
      </c>
      <c r="O85" s="6">
        <f t="shared" si="15"/>
        <v>0</v>
      </c>
    </row>
    <row r="86" spans="1:15" x14ac:dyDescent="0.25">
      <c r="A86" s="10"/>
      <c r="B86" s="7" t="s">
        <v>18</v>
      </c>
      <c r="C86" s="7"/>
      <c r="D86" s="8">
        <f t="shared" ref="D86:O86" si="16">D10+D16+D22+D28+D34+D40+D47+D54+D60+D66+D72+D78</f>
        <v>317</v>
      </c>
      <c r="E86" s="8">
        <f t="shared" si="16"/>
        <v>317</v>
      </c>
      <c r="F86" s="8">
        <f t="shared" si="16"/>
        <v>140</v>
      </c>
      <c r="G86" s="8">
        <f t="shared" si="16"/>
        <v>177</v>
      </c>
      <c r="H86" s="9">
        <f t="shared" si="16"/>
        <v>0</v>
      </c>
      <c r="I86" s="9">
        <f t="shared" si="16"/>
        <v>51</v>
      </c>
      <c r="J86" s="9">
        <f t="shared" si="16"/>
        <v>23</v>
      </c>
      <c r="K86" s="9">
        <f t="shared" si="16"/>
        <v>14</v>
      </c>
      <c r="L86" s="9">
        <f t="shared" si="16"/>
        <v>3</v>
      </c>
      <c r="M86" s="9">
        <f t="shared" si="16"/>
        <v>19</v>
      </c>
      <c r="N86" s="9">
        <f t="shared" si="16"/>
        <v>207</v>
      </c>
      <c r="O86" s="9">
        <f t="shared" si="16"/>
        <v>0</v>
      </c>
    </row>
    <row r="87" spans="1:15" x14ac:dyDescent="0.25">
      <c r="B87" s="10" t="s">
        <v>34</v>
      </c>
      <c r="D87" s="11">
        <f>SUM(D81:D86)</f>
        <v>945.53</v>
      </c>
      <c r="E87" s="11">
        <f t="shared" ref="E87:N87" si="17">SUM(E81:E86)</f>
        <v>1271</v>
      </c>
      <c r="F87" s="11">
        <f t="shared" si="17"/>
        <v>690</v>
      </c>
      <c r="G87" s="11">
        <f t="shared" si="17"/>
        <v>581</v>
      </c>
      <c r="H87" s="11">
        <f>SUM(H81:H86)</f>
        <v>5</v>
      </c>
      <c r="I87" s="11">
        <f t="shared" si="17"/>
        <v>111</v>
      </c>
      <c r="J87" s="11">
        <f t="shared" si="17"/>
        <v>58</v>
      </c>
      <c r="K87" s="11">
        <f t="shared" si="17"/>
        <v>41</v>
      </c>
      <c r="L87" s="11">
        <f t="shared" si="17"/>
        <v>55</v>
      </c>
      <c r="M87" s="11">
        <f t="shared" si="17"/>
        <v>158</v>
      </c>
      <c r="N87" s="11">
        <f t="shared" si="17"/>
        <v>843</v>
      </c>
      <c r="O87" s="11">
        <f>SUM(O81:O86)</f>
        <v>0</v>
      </c>
    </row>
    <row r="88" spans="1:15" x14ac:dyDescent="0.25">
      <c r="A88" s="31" t="s">
        <v>35</v>
      </c>
      <c r="E88" s="11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1:15" x14ac:dyDescent="0.25">
      <c r="A89" s="26"/>
      <c r="C89" s="4"/>
      <c r="D89" s="14"/>
    </row>
    <row r="90" spans="1:15" x14ac:dyDescent="0.25">
      <c r="C90" s="4"/>
      <c r="D90" s="22"/>
      <c r="E90" s="5"/>
      <c r="G90" s="6"/>
      <c r="H90" s="6"/>
      <c r="I90" s="6"/>
      <c r="J90" s="6"/>
      <c r="K90" s="6"/>
      <c r="L90" s="6"/>
      <c r="M90" s="6"/>
      <c r="N90" s="6"/>
      <c r="O90" s="6"/>
    </row>
    <row r="91" spans="1:15" x14ac:dyDescent="0.25">
      <c r="D91" s="22"/>
      <c r="E91" s="5"/>
      <c r="G91" s="6"/>
      <c r="H91" s="6"/>
      <c r="I91" s="6"/>
      <c r="J91" s="6"/>
      <c r="K91" s="6"/>
      <c r="L91" s="6"/>
      <c r="M91" s="6"/>
      <c r="N91" s="6"/>
      <c r="O91" s="6"/>
    </row>
    <row r="92" spans="1:15" x14ac:dyDescent="0.25">
      <c r="D92" s="22"/>
      <c r="E92" s="5"/>
      <c r="G92" s="6"/>
      <c r="H92" s="6"/>
      <c r="I92" s="6"/>
      <c r="J92" s="6"/>
      <c r="K92" s="6"/>
      <c r="L92" s="6"/>
      <c r="M92" s="6"/>
      <c r="N92" s="6"/>
      <c r="O92" s="6"/>
    </row>
    <row r="93" spans="1:15" x14ac:dyDescent="0.25">
      <c r="D93" s="22"/>
      <c r="E93" s="5"/>
      <c r="G93" s="6"/>
      <c r="H93" s="6"/>
      <c r="I93" s="6"/>
      <c r="J93" s="6"/>
      <c r="K93" s="6"/>
      <c r="L93" s="6"/>
      <c r="M93" s="6"/>
      <c r="N93" s="6"/>
      <c r="O93" s="6"/>
    </row>
    <row r="94" spans="1:15" x14ac:dyDescent="0.25">
      <c r="D94" s="22"/>
      <c r="E94" s="5"/>
      <c r="G94" s="6"/>
      <c r="H94" s="6"/>
      <c r="I94" s="6"/>
      <c r="J94" s="6"/>
      <c r="K94" s="6"/>
      <c r="L94" s="6"/>
      <c r="M94" s="6"/>
      <c r="N94" s="6"/>
      <c r="O94" s="6"/>
    </row>
    <row r="95" spans="1:15" x14ac:dyDescent="0.25">
      <c r="D95" s="22"/>
      <c r="E95" s="5"/>
      <c r="G95" s="6"/>
      <c r="H95" s="6"/>
      <c r="I95" s="6"/>
      <c r="J95" s="6"/>
      <c r="K95" s="6"/>
      <c r="L95" s="6"/>
      <c r="M95" s="6"/>
      <c r="N95" s="6"/>
      <c r="O95" s="6"/>
    </row>
    <row r="96" spans="1:15" x14ac:dyDescent="0.25">
      <c r="D96" s="2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</row>
  </sheetData>
  <pageMargins left="0.7" right="0.7" top="0.75" bottom="0.75" header="0.3" footer="0.3"/>
  <pageSetup scale="64" orientation="landscape" r:id="rId1"/>
  <headerFooter>
    <oddHeader>&amp;L&amp;"Calibri,Bold"&amp;11Faculty and Staff&amp;C&amp;"Calibri,Bold"&amp;11Table 44&amp;R&amp;"Calibri,Bold"&amp;11Faculty Diversity: Summary of Tenure Status by College</oddHeader>
    <oddFooter>&amp;L&amp;"Calibri,Bold"&amp;11Office of Institutional Research, UMass Boston</oddFooter>
  </headerFooter>
  <rowBreaks count="1" manualBreakCount="1">
    <brk id="48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3B1CE-0844-494C-85E7-50AD4980CDD3}">
  <dimension ref="A1:U67"/>
  <sheetViews>
    <sheetView tabSelected="1" zoomScale="110" zoomScaleNormal="110" workbookViewId="0">
      <selection activeCell="S10" sqref="S10"/>
    </sheetView>
  </sheetViews>
  <sheetFormatPr defaultRowHeight="12.75" x14ac:dyDescent="0.2"/>
  <cols>
    <col min="1" max="2" width="9.140625" style="85"/>
    <col min="3" max="3" width="16.42578125" style="85" customWidth="1"/>
    <col min="4" max="4" width="9.140625" style="85"/>
    <col min="5" max="5" width="7.5703125" style="85" customWidth="1"/>
    <col min="6" max="6" width="9.140625" style="85"/>
    <col min="7" max="7" width="7.85546875" style="85" customWidth="1"/>
    <col min="8" max="8" width="9.140625" style="85"/>
    <col min="9" max="9" width="9.7109375" style="85" customWidth="1"/>
    <col min="10" max="17" width="9.140625" style="85"/>
    <col min="18" max="21" width="9.140625" style="110"/>
  </cols>
  <sheetData>
    <row r="1" spans="1:19" ht="18.75" x14ac:dyDescent="0.25">
      <c r="A1" s="81" t="s">
        <v>66</v>
      </c>
      <c r="B1" s="81"/>
      <c r="C1" s="81"/>
      <c r="D1" s="100"/>
      <c r="E1" s="100"/>
      <c r="F1" s="100"/>
      <c r="G1" s="100"/>
      <c r="H1" s="100"/>
      <c r="I1" s="100"/>
      <c r="J1" s="100"/>
      <c r="K1" s="100"/>
      <c r="L1" s="100"/>
      <c r="M1" s="101"/>
      <c r="N1" s="100"/>
      <c r="O1" s="100"/>
      <c r="P1" s="100"/>
      <c r="Q1" s="100"/>
      <c r="R1" s="106"/>
    </row>
    <row r="2" spans="1:19" ht="75.75" thickBot="1" x14ac:dyDescent="0.3">
      <c r="A2" s="51"/>
      <c r="B2" s="52" t="s">
        <v>1</v>
      </c>
      <c r="C2" s="53"/>
      <c r="D2" s="35" t="s">
        <v>2</v>
      </c>
      <c r="E2" s="35" t="s">
        <v>3</v>
      </c>
      <c r="F2" s="35" t="s">
        <v>4</v>
      </c>
      <c r="G2" s="35" t="s">
        <v>5</v>
      </c>
      <c r="H2" s="35" t="s">
        <v>11</v>
      </c>
      <c r="I2" s="64" t="s">
        <v>6</v>
      </c>
      <c r="J2" s="35" t="s">
        <v>7</v>
      </c>
      <c r="K2" s="64" t="s">
        <v>8</v>
      </c>
      <c r="L2" s="64" t="s">
        <v>9</v>
      </c>
      <c r="M2" s="35" t="s">
        <v>38</v>
      </c>
      <c r="N2" s="64" t="s">
        <v>10</v>
      </c>
      <c r="O2" s="35" t="s">
        <v>11</v>
      </c>
      <c r="P2" s="64" t="s">
        <v>39</v>
      </c>
      <c r="Q2" s="35" t="s">
        <v>12</v>
      </c>
      <c r="R2" s="106"/>
    </row>
    <row r="3" spans="1:19" ht="15.75" x14ac:dyDescent="0.25">
      <c r="A3" s="57" t="s">
        <v>13</v>
      </c>
      <c r="B3" s="51"/>
      <c r="C3" s="54"/>
      <c r="D3" s="5"/>
      <c r="E3" s="5"/>
      <c r="F3" s="5"/>
      <c r="G3" s="5"/>
      <c r="H3" s="5"/>
      <c r="I3" s="66"/>
      <c r="J3" s="5"/>
      <c r="K3" s="66"/>
      <c r="L3" s="66"/>
      <c r="M3" s="101"/>
      <c r="N3" s="66"/>
      <c r="O3" s="5"/>
      <c r="P3" s="66"/>
      <c r="Q3" s="5"/>
      <c r="R3" s="106"/>
    </row>
    <row r="4" spans="1:19" ht="15" x14ac:dyDescent="0.25">
      <c r="A4" s="54"/>
      <c r="B4" s="54" t="s">
        <v>14</v>
      </c>
      <c r="C4" s="54"/>
      <c r="D4" s="112">
        <v>66.2</v>
      </c>
      <c r="E4" s="87">
        <f>F4+G4+H4</f>
        <v>139</v>
      </c>
      <c r="F4" s="87">
        <v>77</v>
      </c>
      <c r="G4" s="87">
        <v>62</v>
      </c>
      <c r="H4" s="87">
        <v>0</v>
      </c>
      <c r="I4" s="87">
        <v>1</v>
      </c>
      <c r="J4" s="87">
        <v>11</v>
      </c>
      <c r="K4" s="87">
        <v>6</v>
      </c>
      <c r="L4" s="87">
        <v>7</v>
      </c>
      <c r="M4" s="101">
        <v>0</v>
      </c>
      <c r="N4" s="87">
        <v>8</v>
      </c>
      <c r="O4" s="87">
        <v>8</v>
      </c>
      <c r="P4" s="87">
        <v>1</v>
      </c>
      <c r="Q4" s="87">
        <v>97</v>
      </c>
      <c r="R4" s="106"/>
      <c r="S4" s="111"/>
    </row>
    <row r="5" spans="1:19" ht="15" x14ac:dyDescent="0.25">
      <c r="A5" s="55"/>
      <c r="B5" s="54" t="s">
        <v>16</v>
      </c>
      <c r="C5" s="54"/>
      <c r="D5" s="87">
        <v>117</v>
      </c>
      <c r="E5" s="87">
        <f t="shared" ref="E5:E8" si="0">F5+G5+H5</f>
        <v>117</v>
      </c>
      <c r="F5" s="87">
        <v>63</v>
      </c>
      <c r="G5" s="87">
        <v>53</v>
      </c>
      <c r="H5" s="87">
        <v>1</v>
      </c>
      <c r="I5" s="87">
        <v>0</v>
      </c>
      <c r="J5" s="87">
        <v>10</v>
      </c>
      <c r="K5" s="87">
        <v>6</v>
      </c>
      <c r="L5" s="87">
        <v>6</v>
      </c>
      <c r="M5" s="101">
        <v>0</v>
      </c>
      <c r="N5" s="87">
        <v>2</v>
      </c>
      <c r="O5" s="87">
        <v>2</v>
      </c>
      <c r="P5" s="87">
        <v>0</v>
      </c>
      <c r="Q5" s="87">
        <v>91</v>
      </c>
      <c r="R5" s="106"/>
      <c r="S5" s="111"/>
    </row>
    <row r="6" spans="1:19" ht="15" x14ac:dyDescent="0.25">
      <c r="A6" s="55"/>
      <c r="B6" s="54" t="s">
        <v>17</v>
      </c>
      <c r="C6" s="54"/>
      <c r="D6" s="87">
        <v>37</v>
      </c>
      <c r="E6" s="87">
        <f t="shared" si="0"/>
        <v>37</v>
      </c>
      <c r="F6" s="87">
        <v>22</v>
      </c>
      <c r="G6" s="87">
        <v>15</v>
      </c>
      <c r="H6" s="87">
        <v>0</v>
      </c>
      <c r="I6" s="87">
        <v>1</v>
      </c>
      <c r="J6" s="87">
        <v>5</v>
      </c>
      <c r="K6" s="87">
        <v>5</v>
      </c>
      <c r="L6" s="87">
        <v>6</v>
      </c>
      <c r="M6" s="101">
        <v>0</v>
      </c>
      <c r="N6" s="87">
        <v>8</v>
      </c>
      <c r="O6" s="87">
        <v>0</v>
      </c>
      <c r="P6" s="87">
        <v>2</v>
      </c>
      <c r="Q6" s="87">
        <v>10</v>
      </c>
      <c r="R6" s="106"/>
      <c r="S6" s="111"/>
    </row>
    <row r="7" spans="1:19" ht="15" x14ac:dyDescent="0.25">
      <c r="A7" s="55"/>
      <c r="B7" s="54" t="s">
        <v>18</v>
      </c>
      <c r="C7" s="54"/>
      <c r="D7" s="87">
        <v>163</v>
      </c>
      <c r="E7" s="87">
        <f t="shared" si="0"/>
        <v>163</v>
      </c>
      <c r="F7" s="87">
        <v>82</v>
      </c>
      <c r="G7" s="87">
        <v>81</v>
      </c>
      <c r="H7" s="87">
        <v>0</v>
      </c>
      <c r="I7" s="87">
        <v>0</v>
      </c>
      <c r="J7" s="87">
        <v>19</v>
      </c>
      <c r="K7" s="87">
        <v>14</v>
      </c>
      <c r="L7" s="87">
        <v>20</v>
      </c>
      <c r="M7" s="101">
        <v>0</v>
      </c>
      <c r="N7" s="87">
        <v>0</v>
      </c>
      <c r="O7" s="87">
        <v>0</v>
      </c>
      <c r="P7" s="87">
        <v>1</v>
      </c>
      <c r="Q7" s="87">
        <v>109</v>
      </c>
      <c r="R7" s="106"/>
      <c r="S7" s="111"/>
    </row>
    <row r="8" spans="1:19" ht="15" x14ac:dyDescent="0.25">
      <c r="A8" s="55"/>
      <c r="B8" s="56" t="s">
        <v>40</v>
      </c>
      <c r="C8" s="56"/>
      <c r="D8" s="113">
        <v>3.2</v>
      </c>
      <c r="E8" s="87">
        <f t="shared" si="0"/>
        <v>5</v>
      </c>
      <c r="F8" s="102">
        <v>3</v>
      </c>
      <c r="G8" s="102">
        <v>2</v>
      </c>
      <c r="H8" s="102">
        <v>0</v>
      </c>
      <c r="I8" s="102">
        <v>0</v>
      </c>
      <c r="J8" s="102">
        <v>0</v>
      </c>
      <c r="K8" s="102">
        <v>0</v>
      </c>
      <c r="L8" s="102">
        <v>0</v>
      </c>
      <c r="M8" s="102">
        <v>0</v>
      </c>
      <c r="N8" s="102">
        <v>0</v>
      </c>
      <c r="O8" s="102">
        <v>0</v>
      </c>
      <c r="P8" s="102">
        <v>0</v>
      </c>
      <c r="Q8" s="102">
        <v>5</v>
      </c>
      <c r="R8" s="106"/>
      <c r="S8" s="111"/>
    </row>
    <row r="9" spans="1:19" ht="15" x14ac:dyDescent="0.25">
      <c r="A9" s="55"/>
      <c r="B9" s="51" t="s">
        <v>19</v>
      </c>
      <c r="C9" s="54"/>
      <c r="D9" s="5">
        <f>SUM(D4:D8)</f>
        <v>386.4</v>
      </c>
      <c r="E9" s="90">
        <f>SUM(E4:E8)</f>
        <v>461</v>
      </c>
      <c r="F9" s="5">
        <f t="shared" ref="F9:Q9" si="1">SUM(F4:F8)</f>
        <v>247</v>
      </c>
      <c r="G9" s="5">
        <f t="shared" si="1"/>
        <v>213</v>
      </c>
      <c r="H9" s="5">
        <f t="shared" si="1"/>
        <v>1</v>
      </c>
      <c r="I9" s="5">
        <f t="shared" si="1"/>
        <v>2</v>
      </c>
      <c r="J9" s="5">
        <f t="shared" si="1"/>
        <v>45</v>
      </c>
      <c r="K9" s="5">
        <f t="shared" si="1"/>
        <v>31</v>
      </c>
      <c r="L9" s="5">
        <f t="shared" si="1"/>
        <v>39</v>
      </c>
      <c r="M9" s="90">
        <f>SUM(M4:M8)</f>
        <v>0</v>
      </c>
      <c r="N9" s="5">
        <f t="shared" si="1"/>
        <v>18</v>
      </c>
      <c r="O9" s="5">
        <f t="shared" si="1"/>
        <v>10</v>
      </c>
      <c r="P9" s="5">
        <f t="shared" si="1"/>
        <v>4</v>
      </c>
      <c r="Q9" s="5">
        <f t="shared" si="1"/>
        <v>312</v>
      </c>
      <c r="R9" s="106"/>
      <c r="S9" s="111"/>
    </row>
    <row r="10" spans="1:19" ht="15.75" x14ac:dyDescent="0.25">
      <c r="A10" s="57" t="s">
        <v>41</v>
      </c>
      <c r="B10" s="51"/>
      <c r="C10" s="54"/>
      <c r="D10" s="5"/>
      <c r="E10" s="5"/>
      <c r="F10" s="5"/>
      <c r="G10" s="5"/>
      <c r="H10" s="5"/>
      <c r="I10" s="5"/>
      <c r="J10" s="5"/>
      <c r="K10" s="5"/>
      <c r="L10" s="5"/>
      <c r="M10" s="101"/>
      <c r="N10" s="5"/>
      <c r="O10" s="5"/>
      <c r="P10" s="5"/>
      <c r="Q10" s="5"/>
      <c r="R10" s="106"/>
      <c r="S10" s="111"/>
    </row>
    <row r="11" spans="1:19" ht="15" x14ac:dyDescent="0.25">
      <c r="A11" s="54"/>
      <c r="B11" s="54" t="s">
        <v>42</v>
      </c>
      <c r="C11" s="54"/>
      <c r="D11" s="89">
        <v>19.100000000000001</v>
      </c>
      <c r="E11" s="87">
        <f>F11+G11+H11</f>
        <v>35</v>
      </c>
      <c r="F11" s="87">
        <v>18</v>
      </c>
      <c r="G11" s="87">
        <v>17</v>
      </c>
      <c r="H11" s="87">
        <v>0</v>
      </c>
      <c r="I11" s="87">
        <v>0</v>
      </c>
      <c r="J11" s="87">
        <v>6</v>
      </c>
      <c r="K11" s="87">
        <v>3</v>
      </c>
      <c r="L11" s="87">
        <v>3</v>
      </c>
      <c r="M11" s="101">
        <v>0</v>
      </c>
      <c r="N11" s="87">
        <v>3</v>
      </c>
      <c r="O11" s="87">
        <v>2</v>
      </c>
      <c r="P11" s="87">
        <v>1</v>
      </c>
      <c r="Q11" s="87">
        <v>17</v>
      </c>
      <c r="R11" s="106"/>
      <c r="S11" s="111"/>
    </row>
    <row r="12" spans="1:19" ht="15" x14ac:dyDescent="0.25">
      <c r="A12" s="54"/>
      <c r="B12" s="54" t="s">
        <v>16</v>
      </c>
      <c r="C12" s="54"/>
      <c r="D12" s="87">
        <v>44</v>
      </c>
      <c r="E12" s="87">
        <f t="shared" ref="E12:E14" si="2">F12+G12+H12</f>
        <v>44</v>
      </c>
      <c r="F12" s="87">
        <v>17</v>
      </c>
      <c r="G12" s="87">
        <v>27</v>
      </c>
      <c r="H12" s="87">
        <v>0</v>
      </c>
      <c r="I12" s="87">
        <v>0</v>
      </c>
      <c r="J12" s="87">
        <v>9</v>
      </c>
      <c r="K12" s="87">
        <v>4</v>
      </c>
      <c r="L12" s="87">
        <v>4</v>
      </c>
      <c r="M12" s="101">
        <v>0</v>
      </c>
      <c r="N12" s="87">
        <v>2</v>
      </c>
      <c r="O12" s="87">
        <v>0</v>
      </c>
      <c r="P12" s="87">
        <v>0</v>
      </c>
      <c r="Q12" s="87">
        <v>25</v>
      </c>
      <c r="R12" s="106"/>
      <c r="S12" s="111"/>
    </row>
    <row r="13" spans="1:19" ht="15" x14ac:dyDescent="0.25">
      <c r="A13" s="54"/>
      <c r="B13" s="54" t="s">
        <v>17</v>
      </c>
      <c r="C13" s="54"/>
      <c r="D13" s="6">
        <v>26</v>
      </c>
      <c r="E13" s="87">
        <f t="shared" si="2"/>
        <v>26</v>
      </c>
      <c r="F13" s="6">
        <v>8</v>
      </c>
      <c r="G13" s="6">
        <v>18</v>
      </c>
      <c r="H13" s="87">
        <v>0</v>
      </c>
      <c r="I13" s="87">
        <v>0</v>
      </c>
      <c r="J13" s="6">
        <v>5</v>
      </c>
      <c r="K13" s="6">
        <v>1</v>
      </c>
      <c r="L13" s="6">
        <v>3</v>
      </c>
      <c r="M13" s="101">
        <v>0</v>
      </c>
      <c r="N13" s="6">
        <v>10</v>
      </c>
      <c r="O13" s="6">
        <v>1</v>
      </c>
      <c r="P13" s="6">
        <v>0</v>
      </c>
      <c r="Q13" s="6">
        <v>6</v>
      </c>
      <c r="R13" s="106"/>
      <c r="S13" s="111"/>
    </row>
    <row r="14" spans="1:19" ht="15" x14ac:dyDescent="0.25">
      <c r="A14" s="55"/>
      <c r="B14" s="56" t="s">
        <v>18</v>
      </c>
      <c r="C14" s="56"/>
      <c r="D14" s="103">
        <v>70</v>
      </c>
      <c r="E14" s="103">
        <f t="shared" si="2"/>
        <v>70</v>
      </c>
      <c r="F14" s="103">
        <v>17</v>
      </c>
      <c r="G14" s="103">
        <v>53</v>
      </c>
      <c r="H14" s="103">
        <v>0</v>
      </c>
      <c r="I14" s="103">
        <v>0</v>
      </c>
      <c r="J14" s="103">
        <v>17</v>
      </c>
      <c r="K14" s="103">
        <v>3</v>
      </c>
      <c r="L14" s="103">
        <v>4</v>
      </c>
      <c r="M14" s="104">
        <v>0</v>
      </c>
      <c r="N14" s="103">
        <v>0</v>
      </c>
      <c r="O14" s="103">
        <v>0</v>
      </c>
      <c r="P14" s="103">
        <v>0</v>
      </c>
      <c r="Q14" s="103">
        <v>46</v>
      </c>
      <c r="R14" s="106"/>
      <c r="S14" s="111"/>
    </row>
    <row r="15" spans="1:19" ht="15" x14ac:dyDescent="0.25">
      <c r="A15" s="55"/>
      <c r="B15" s="51" t="s">
        <v>19</v>
      </c>
      <c r="C15" s="54"/>
      <c r="D15" s="5">
        <f t="shared" ref="D15:Q15" si="3">SUM(D11:D14)</f>
        <v>159.1</v>
      </c>
      <c r="E15" s="5">
        <f t="shared" si="3"/>
        <v>175</v>
      </c>
      <c r="F15" s="5">
        <f t="shared" si="3"/>
        <v>60</v>
      </c>
      <c r="G15" s="5">
        <f t="shared" si="3"/>
        <v>115</v>
      </c>
      <c r="H15" s="5">
        <f t="shared" si="3"/>
        <v>0</v>
      </c>
      <c r="I15" s="5">
        <f t="shared" si="3"/>
        <v>0</v>
      </c>
      <c r="J15" s="5">
        <f t="shared" si="3"/>
        <v>37</v>
      </c>
      <c r="K15" s="5">
        <f t="shared" si="3"/>
        <v>11</v>
      </c>
      <c r="L15" s="5">
        <f t="shared" si="3"/>
        <v>14</v>
      </c>
      <c r="M15" s="5">
        <f t="shared" si="3"/>
        <v>0</v>
      </c>
      <c r="N15" s="5">
        <f t="shared" si="3"/>
        <v>15</v>
      </c>
      <c r="O15" s="5">
        <f t="shared" si="3"/>
        <v>3</v>
      </c>
      <c r="P15" s="5">
        <f t="shared" si="3"/>
        <v>1</v>
      </c>
      <c r="Q15" s="5">
        <f t="shared" si="3"/>
        <v>94</v>
      </c>
      <c r="R15" s="106"/>
      <c r="S15" s="111"/>
    </row>
    <row r="16" spans="1:19" ht="15.75" x14ac:dyDescent="0.25">
      <c r="A16" s="57" t="s">
        <v>22</v>
      </c>
      <c r="B16" s="51"/>
      <c r="C16" s="54"/>
      <c r="D16" s="5"/>
      <c r="E16" s="5"/>
      <c r="F16" s="5"/>
      <c r="G16" s="5"/>
      <c r="H16" s="5"/>
      <c r="I16" s="5"/>
      <c r="J16" s="5"/>
      <c r="K16" s="5"/>
      <c r="L16" s="5"/>
      <c r="M16" s="101"/>
      <c r="N16" s="5"/>
      <c r="O16" s="5"/>
      <c r="P16" s="5"/>
      <c r="Q16" s="5"/>
      <c r="R16" s="106"/>
      <c r="S16" s="111"/>
    </row>
    <row r="17" spans="1:19" ht="15" x14ac:dyDescent="0.25">
      <c r="A17" s="54"/>
      <c r="B17" s="54" t="s">
        <v>14</v>
      </c>
      <c r="C17" s="54"/>
      <c r="D17" s="89">
        <v>10.3</v>
      </c>
      <c r="E17" s="87">
        <f>F17+G17+H17</f>
        <v>22</v>
      </c>
      <c r="F17" s="87">
        <v>8</v>
      </c>
      <c r="G17" s="87">
        <v>14</v>
      </c>
      <c r="H17" s="87">
        <v>0</v>
      </c>
      <c r="I17" s="87">
        <v>0</v>
      </c>
      <c r="J17" s="87">
        <v>1</v>
      </c>
      <c r="K17" s="87">
        <v>1</v>
      </c>
      <c r="L17" s="87">
        <v>2</v>
      </c>
      <c r="M17" s="101">
        <v>0</v>
      </c>
      <c r="N17" s="87">
        <v>3</v>
      </c>
      <c r="O17" s="87">
        <v>1</v>
      </c>
      <c r="P17" s="87">
        <v>0</v>
      </c>
      <c r="Q17" s="87">
        <v>14</v>
      </c>
      <c r="R17" s="106"/>
      <c r="S17" s="111"/>
    </row>
    <row r="18" spans="1:19" ht="15" x14ac:dyDescent="0.25">
      <c r="A18" s="54"/>
      <c r="B18" s="54" t="s">
        <v>16</v>
      </c>
      <c r="C18" s="54"/>
      <c r="D18" s="87">
        <v>21</v>
      </c>
      <c r="E18" s="87">
        <f t="shared" ref="E18:E21" si="4">F18+G18+H18</f>
        <v>21</v>
      </c>
      <c r="F18" s="87">
        <v>8</v>
      </c>
      <c r="G18" s="87">
        <v>13</v>
      </c>
      <c r="H18" s="87">
        <v>0</v>
      </c>
      <c r="I18" s="87">
        <v>0</v>
      </c>
      <c r="J18" s="87">
        <v>1</v>
      </c>
      <c r="K18" s="87">
        <v>2</v>
      </c>
      <c r="L18" s="87">
        <v>1</v>
      </c>
      <c r="M18" s="101">
        <v>0</v>
      </c>
      <c r="N18" s="87">
        <v>0</v>
      </c>
      <c r="O18" s="87">
        <v>0</v>
      </c>
      <c r="P18" s="87">
        <v>0</v>
      </c>
      <c r="Q18" s="87">
        <v>17</v>
      </c>
      <c r="R18" s="106"/>
      <c r="S18" s="111"/>
    </row>
    <row r="19" spans="1:19" ht="15" x14ac:dyDescent="0.25">
      <c r="A19" s="55"/>
      <c r="B19" s="54" t="s">
        <v>17</v>
      </c>
      <c r="C19" s="54"/>
      <c r="D19" s="87">
        <v>20</v>
      </c>
      <c r="E19" s="87">
        <f t="shared" si="4"/>
        <v>20</v>
      </c>
      <c r="F19" s="87">
        <v>10</v>
      </c>
      <c r="G19" s="87">
        <v>10</v>
      </c>
      <c r="H19" s="87">
        <v>0</v>
      </c>
      <c r="I19" s="87">
        <v>0</v>
      </c>
      <c r="J19" s="87">
        <v>6</v>
      </c>
      <c r="K19" s="87">
        <v>0</v>
      </c>
      <c r="L19" s="87">
        <v>1</v>
      </c>
      <c r="M19" s="101">
        <v>0</v>
      </c>
      <c r="N19" s="87">
        <v>9</v>
      </c>
      <c r="O19" s="87">
        <v>0</v>
      </c>
      <c r="P19" s="87">
        <v>1</v>
      </c>
      <c r="Q19" s="87">
        <v>3</v>
      </c>
      <c r="R19" s="106"/>
      <c r="S19" s="111"/>
    </row>
    <row r="20" spans="1:19" ht="15" x14ac:dyDescent="0.25">
      <c r="A20" s="55"/>
      <c r="B20" s="54" t="s">
        <v>18</v>
      </c>
      <c r="C20" s="54"/>
      <c r="D20" s="87">
        <v>43</v>
      </c>
      <c r="E20" s="87">
        <f t="shared" si="4"/>
        <v>43</v>
      </c>
      <c r="F20" s="87">
        <v>12</v>
      </c>
      <c r="G20" s="87">
        <v>30</v>
      </c>
      <c r="H20" s="87">
        <v>1</v>
      </c>
      <c r="I20" s="87">
        <v>0</v>
      </c>
      <c r="J20" s="87">
        <v>23</v>
      </c>
      <c r="K20" s="87">
        <v>1</v>
      </c>
      <c r="L20" s="87">
        <v>1</v>
      </c>
      <c r="M20" s="101">
        <v>0</v>
      </c>
      <c r="N20" s="87">
        <v>1</v>
      </c>
      <c r="O20" s="87">
        <v>0</v>
      </c>
      <c r="P20" s="87">
        <v>0</v>
      </c>
      <c r="Q20" s="87">
        <v>17</v>
      </c>
      <c r="R20" s="106"/>
      <c r="S20" s="111"/>
    </row>
    <row r="21" spans="1:19" ht="15" x14ac:dyDescent="0.25">
      <c r="A21" s="55"/>
      <c r="B21" s="56" t="s">
        <v>40</v>
      </c>
      <c r="C21" s="56"/>
      <c r="D21" s="87">
        <v>0</v>
      </c>
      <c r="E21" s="87">
        <f t="shared" si="4"/>
        <v>0</v>
      </c>
      <c r="F21" s="87">
        <v>0</v>
      </c>
      <c r="G21" s="87">
        <v>0</v>
      </c>
      <c r="H21" s="87">
        <v>0</v>
      </c>
      <c r="I21" s="87">
        <v>0</v>
      </c>
      <c r="J21" s="87">
        <v>0</v>
      </c>
      <c r="K21" s="87">
        <v>0</v>
      </c>
      <c r="L21" s="87">
        <v>0</v>
      </c>
      <c r="M21" s="87">
        <v>0</v>
      </c>
      <c r="N21" s="87">
        <v>0</v>
      </c>
      <c r="O21" s="87">
        <v>0</v>
      </c>
      <c r="P21" s="87">
        <v>0</v>
      </c>
      <c r="Q21" s="87">
        <v>0</v>
      </c>
      <c r="R21" s="106"/>
      <c r="S21" s="111"/>
    </row>
    <row r="22" spans="1:19" ht="15" x14ac:dyDescent="0.25">
      <c r="A22" s="55"/>
      <c r="B22" s="51" t="s">
        <v>19</v>
      </c>
      <c r="C22" s="54"/>
      <c r="D22" s="90">
        <f>SUM(D17:D21)</f>
        <v>94.3</v>
      </c>
      <c r="E22" s="90">
        <f>SUM(E17:E21)</f>
        <v>106</v>
      </c>
      <c r="F22" s="90">
        <f t="shared" ref="F22:Q22" si="5">SUM(F17:F21)</f>
        <v>38</v>
      </c>
      <c r="G22" s="90">
        <f>SUM(G17:G21)</f>
        <v>67</v>
      </c>
      <c r="H22" s="90">
        <f>SUM(H17:H21)</f>
        <v>1</v>
      </c>
      <c r="I22" s="90">
        <f t="shared" si="5"/>
        <v>0</v>
      </c>
      <c r="J22" s="90">
        <f t="shared" si="5"/>
        <v>31</v>
      </c>
      <c r="K22" s="90">
        <f t="shared" si="5"/>
        <v>4</v>
      </c>
      <c r="L22" s="90">
        <f t="shared" si="5"/>
        <v>5</v>
      </c>
      <c r="M22" s="90">
        <f>SUM(M17:M21)</f>
        <v>0</v>
      </c>
      <c r="N22" s="90">
        <f t="shared" si="5"/>
        <v>13</v>
      </c>
      <c r="O22" s="90">
        <f t="shared" si="5"/>
        <v>1</v>
      </c>
      <c r="P22" s="90">
        <f t="shared" si="5"/>
        <v>1</v>
      </c>
      <c r="Q22" s="90">
        <f t="shared" si="5"/>
        <v>51</v>
      </c>
      <c r="R22" s="106"/>
      <c r="S22" s="111"/>
    </row>
    <row r="23" spans="1:19" ht="15.75" x14ac:dyDescent="0.25">
      <c r="A23" s="57" t="s">
        <v>44</v>
      </c>
      <c r="B23" s="51"/>
      <c r="C23" s="54"/>
      <c r="D23" s="6"/>
      <c r="E23" s="5"/>
      <c r="F23" s="6"/>
      <c r="G23" s="6"/>
      <c r="H23" s="6"/>
      <c r="I23" s="6"/>
      <c r="J23" s="6"/>
      <c r="K23" s="6"/>
      <c r="L23" s="6"/>
      <c r="M23" s="101"/>
      <c r="N23" s="6"/>
      <c r="O23" s="6"/>
      <c r="P23" s="6"/>
      <c r="Q23" s="6"/>
      <c r="R23" s="106"/>
      <c r="S23" s="111"/>
    </row>
    <row r="24" spans="1:19" ht="15" x14ac:dyDescent="0.25">
      <c r="A24" s="54"/>
      <c r="B24" s="54" t="s">
        <v>14</v>
      </c>
      <c r="C24" s="54"/>
      <c r="D24" s="89">
        <v>57.3</v>
      </c>
      <c r="E24" s="87">
        <f>F24+G24+H24</f>
        <v>158</v>
      </c>
      <c r="F24" s="87">
        <v>141</v>
      </c>
      <c r="G24" s="87">
        <v>16</v>
      </c>
      <c r="H24" s="87">
        <v>1</v>
      </c>
      <c r="I24" s="87">
        <v>0</v>
      </c>
      <c r="J24" s="87">
        <v>4</v>
      </c>
      <c r="K24" s="87">
        <v>13</v>
      </c>
      <c r="L24" s="87">
        <v>5</v>
      </c>
      <c r="M24" s="101">
        <v>1</v>
      </c>
      <c r="N24" s="87">
        <v>0</v>
      </c>
      <c r="O24" s="87">
        <v>31</v>
      </c>
      <c r="P24" s="87">
        <v>0</v>
      </c>
      <c r="Q24" s="87">
        <v>104</v>
      </c>
      <c r="R24" s="106"/>
      <c r="S24" s="111"/>
    </row>
    <row r="25" spans="1:19" ht="15" x14ac:dyDescent="0.25">
      <c r="A25" s="54"/>
      <c r="B25" s="54" t="s">
        <v>16</v>
      </c>
      <c r="C25" s="54"/>
      <c r="D25" s="87">
        <v>45</v>
      </c>
      <c r="E25" s="87">
        <f t="shared" ref="E25:E27" si="6">F25+G25+H25</f>
        <v>45</v>
      </c>
      <c r="F25" s="87">
        <v>41</v>
      </c>
      <c r="G25" s="87">
        <v>4</v>
      </c>
      <c r="H25" s="87">
        <v>0</v>
      </c>
      <c r="I25" s="87">
        <v>0</v>
      </c>
      <c r="J25" s="87">
        <v>1</v>
      </c>
      <c r="K25" s="87">
        <v>2</v>
      </c>
      <c r="L25" s="87">
        <v>3</v>
      </c>
      <c r="M25" s="101">
        <v>0</v>
      </c>
      <c r="N25" s="87">
        <v>0</v>
      </c>
      <c r="O25" s="87">
        <v>2</v>
      </c>
      <c r="P25" s="87">
        <v>0</v>
      </c>
      <c r="Q25" s="87">
        <v>37</v>
      </c>
      <c r="R25" s="106"/>
      <c r="S25" s="111"/>
    </row>
    <row r="26" spans="1:19" ht="15" x14ac:dyDescent="0.25">
      <c r="A26" s="55"/>
      <c r="B26" s="54" t="s">
        <v>17</v>
      </c>
      <c r="C26" s="54"/>
      <c r="D26" s="87">
        <v>18</v>
      </c>
      <c r="E26" s="87">
        <f t="shared" si="6"/>
        <v>18</v>
      </c>
      <c r="F26" s="87">
        <v>14</v>
      </c>
      <c r="G26" s="87">
        <v>4</v>
      </c>
      <c r="H26" s="87">
        <v>0</v>
      </c>
      <c r="I26" s="87">
        <v>0</v>
      </c>
      <c r="J26" s="87">
        <v>3</v>
      </c>
      <c r="K26" s="87">
        <v>2</v>
      </c>
      <c r="L26" s="87">
        <v>1</v>
      </c>
      <c r="M26" s="101">
        <v>0</v>
      </c>
      <c r="N26" s="87">
        <v>2</v>
      </c>
      <c r="O26" s="87">
        <v>2</v>
      </c>
      <c r="P26" s="87">
        <v>0</v>
      </c>
      <c r="Q26" s="87">
        <v>8</v>
      </c>
      <c r="R26" s="106"/>
      <c r="S26" s="111"/>
    </row>
    <row r="27" spans="1:19" ht="15" x14ac:dyDescent="0.25">
      <c r="A27" s="55"/>
      <c r="B27" s="56" t="s">
        <v>18</v>
      </c>
      <c r="C27" s="56"/>
      <c r="D27" s="87">
        <v>23</v>
      </c>
      <c r="E27" s="87">
        <f t="shared" si="6"/>
        <v>23</v>
      </c>
      <c r="F27" s="87">
        <v>18</v>
      </c>
      <c r="G27" s="87">
        <v>5</v>
      </c>
      <c r="H27" s="87">
        <v>0</v>
      </c>
      <c r="I27" s="87">
        <v>0</v>
      </c>
      <c r="J27" s="87">
        <v>5</v>
      </c>
      <c r="K27" s="87">
        <v>2</v>
      </c>
      <c r="L27" s="87">
        <v>1</v>
      </c>
      <c r="M27" s="101">
        <v>0</v>
      </c>
      <c r="N27" s="87">
        <v>2</v>
      </c>
      <c r="O27" s="87">
        <v>0</v>
      </c>
      <c r="P27" s="87">
        <v>0</v>
      </c>
      <c r="Q27" s="87">
        <v>13</v>
      </c>
      <c r="R27" s="106"/>
      <c r="S27" s="111"/>
    </row>
    <row r="28" spans="1:19" ht="15" x14ac:dyDescent="0.25">
      <c r="A28" s="55"/>
      <c r="B28" s="51" t="s">
        <v>19</v>
      </c>
      <c r="C28" s="54"/>
      <c r="D28" s="90">
        <f t="shared" ref="D28:Q28" si="7">SUM(D24:D27)</f>
        <v>143.30000000000001</v>
      </c>
      <c r="E28" s="90">
        <f t="shared" si="7"/>
        <v>244</v>
      </c>
      <c r="F28" s="90">
        <f t="shared" si="7"/>
        <v>214</v>
      </c>
      <c r="G28" s="90">
        <f t="shared" si="7"/>
        <v>29</v>
      </c>
      <c r="H28" s="90">
        <f t="shared" si="7"/>
        <v>1</v>
      </c>
      <c r="I28" s="90">
        <f t="shared" si="7"/>
        <v>0</v>
      </c>
      <c r="J28" s="90">
        <f t="shared" si="7"/>
        <v>13</v>
      </c>
      <c r="K28" s="90">
        <f t="shared" si="7"/>
        <v>19</v>
      </c>
      <c r="L28" s="90">
        <f t="shared" si="7"/>
        <v>10</v>
      </c>
      <c r="M28" s="90">
        <f t="shared" si="7"/>
        <v>1</v>
      </c>
      <c r="N28" s="90">
        <f t="shared" si="7"/>
        <v>4</v>
      </c>
      <c r="O28" s="90">
        <f t="shared" si="7"/>
        <v>35</v>
      </c>
      <c r="P28" s="90">
        <f t="shared" si="7"/>
        <v>0</v>
      </c>
      <c r="Q28" s="90">
        <f t="shared" si="7"/>
        <v>162</v>
      </c>
      <c r="R28" s="106"/>
      <c r="S28" s="111"/>
    </row>
    <row r="29" spans="1:19" ht="15.75" x14ac:dyDescent="0.25">
      <c r="A29" s="57" t="s">
        <v>43</v>
      </c>
      <c r="B29" s="51"/>
      <c r="C29" s="54"/>
      <c r="D29" s="5"/>
      <c r="E29" s="5"/>
      <c r="F29" s="5"/>
      <c r="G29" s="5"/>
      <c r="H29" s="5"/>
      <c r="I29" s="5"/>
      <c r="J29" s="5"/>
      <c r="K29" s="5"/>
      <c r="L29" s="5"/>
      <c r="M29" s="101"/>
      <c r="N29" s="5"/>
      <c r="O29" s="5"/>
      <c r="P29" s="5"/>
      <c r="Q29" s="5"/>
      <c r="R29" s="106"/>
      <c r="S29" s="111"/>
    </row>
    <row r="30" spans="1:19" ht="15" x14ac:dyDescent="0.25">
      <c r="A30" s="54"/>
      <c r="B30" s="54" t="s">
        <v>14</v>
      </c>
      <c r="C30" s="54"/>
      <c r="D30" s="87">
        <v>18</v>
      </c>
      <c r="E30" s="87">
        <f>F30+G30+H30</f>
        <v>51</v>
      </c>
      <c r="F30" s="87">
        <v>39</v>
      </c>
      <c r="G30" s="87">
        <v>12</v>
      </c>
      <c r="H30" s="87">
        <v>0</v>
      </c>
      <c r="I30" s="87">
        <v>0</v>
      </c>
      <c r="J30" s="87">
        <v>3</v>
      </c>
      <c r="K30" s="87">
        <v>1</v>
      </c>
      <c r="L30" s="87">
        <v>2</v>
      </c>
      <c r="M30" s="101">
        <v>0</v>
      </c>
      <c r="N30" s="87">
        <v>2</v>
      </c>
      <c r="O30" s="87">
        <v>3</v>
      </c>
      <c r="P30" s="87">
        <v>0</v>
      </c>
      <c r="Q30" s="87">
        <v>40</v>
      </c>
      <c r="R30" s="106"/>
      <c r="S30" s="111"/>
    </row>
    <row r="31" spans="1:19" ht="15" x14ac:dyDescent="0.25">
      <c r="A31" s="55"/>
      <c r="B31" s="54" t="s">
        <v>16</v>
      </c>
      <c r="C31" s="54"/>
      <c r="D31" s="87">
        <v>11</v>
      </c>
      <c r="E31" s="87">
        <f t="shared" ref="E31:E34" si="8">F31+G31+H31</f>
        <v>11</v>
      </c>
      <c r="F31" s="87">
        <v>9</v>
      </c>
      <c r="G31" s="87">
        <v>2</v>
      </c>
      <c r="H31" s="87">
        <v>0</v>
      </c>
      <c r="I31" s="87">
        <v>0</v>
      </c>
      <c r="J31" s="87">
        <v>0</v>
      </c>
      <c r="K31" s="87">
        <v>2</v>
      </c>
      <c r="L31" s="87">
        <v>1</v>
      </c>
      <c r="M31" s="101">
        <v>0</v>
      </c>
      <c r="N31" s="87">
        <v>1</v>
      </c>
      <c r="O31" s="87">
        <v>1</v>
      </c>
      <c r="P31" s="87">
        <v>0</v>
      </c>
      <c r="Q31" s="87">
        <v>6</v>
      </c>
      <c r="R31" s="106"/>
      <c r="S31" s="111"/>
    </row>
    <row r="32" spans="1:19" ht="15" x14ac:dyDescent="0.25">
      <c r="A32" s="55"/>
      <c r="B32" s="54" t="s">
        <v>17</v>
      </c>
      <c r="C32" s="54"/>
      <c r="D32" s="87">
        <v>16</v>
      </c>
      <c r="E32" s="87">
        <f t="shared" si="8"/>
        <v>16</v>
      </c>
      <c r="F32" s="87">
        <v>12</v>
      </c>
      <c r="G32" s="87">
        <v>4</v>
      </c>
      <c r="H32" s="87">
        <v>0</v>
      </c>
      <c r="I32" s="87">
        <v>0</v>
      </c>
      <c r="J32" s="87">
        <v>6</v>
      </c>
      <c r="K32" s="87">
        <v>4</v>
      </c>
      <c r="L32" s="87">
        <v>2</v>
      </c>
      <c r="M32" s="101">
        <v>0</v>
      </c>
      <c r="N32" s="87">
        <v>1</v>
      </c>
      <c r="O32" s="87">
        <v>0</v>
      </c>
      <c r="P32" s="87">
        <v>0</v>
      </c>
      <c r="Q32" s="87">
        <v>3</v>
      </c>
      <c r="R32" s="106"/>
      <c r="S32" s="111"/>
    </row>
    <row r="33" spans="1:19" ht="15" x14ac:dyDescent="0.25">
      <c r="A33" s="55"/>
      <c r="B33" s="54" t="s">
        <v>18</v>
      </c>
      <c r="C33" s="54"/>
      <c r="D33" s="87">
        <v>40</v>
      </c>
      <c r="E33" s="87">
        <f t="shared" si="8"/>
        <v>40</v>
      </c>
      <c r="F33" s="87">
        <v>29</v>
      </c>
      <c r="G33" s="87">
        <v>11</v>
      </c>
      <c r="H33" s="87">
        <v>0</v>
      </c>
      <c r="I33" s="87">
        <v>0</v>
      </c>
      <c r="J33" s="87">
        <v>7</v>
      </c>
      <c r="K33" s="87">
        <v>6</v>
      </c>
      <c r="L33" s="87">
        <v>3</v>
      </c>
      <c r="M33" s="101">
        <v>0</v>
      </c>
      <c r="N33" s="87">
        <v>0</v>
      </c>
      <c r="O33" s="87">
        <v>0</v>
      </c>
      <c r="P33" s="87">
        <v>0</v>
      </c>
      <c r="Q33" s="87">
        <v>24</v>
      </c>
      <c r="R33" s="106"/>
      <c r="S33" s="111"/>
    </row>
    <row r="34" spans="1:19" ht="15" x14ac:dyDescent="0.25">
      <c r="A34" s="55"/>
      <c r="B34" s="56" t="s">
        <v>40</v>
      </c>
      <c r="C34" s="56"/>
      <c r="D34" s="87">
        <v>0.6</v>
      </c>
      <c r="E34" s="87">
        <f t="shared" si="8"/>
        <v>1</v>
      </c>
      <c r="F34" s="87">
        <v>1</v>
      </c>
      <c r="G34" s="87">
        <v>0</v>
      </c>
      <c r="H34" s="87">
        <v>0</v>
      </c>
      <c r="I34" s="87">
        <v>0</v>
      </c>
      <c r="J34" s="87">
        <v>0</v>
      </c>
      <c r="K34" s="87">
        <v>0</v>
      </c>
      <c r="L34" s="87">
        <v>0</v>
      </c>
      <c r="M34" s="87">
        <v>0</v>
      </c>
      <c r="N34" s="87">
        <v>0</v>
      </c>
      <c r="O34" s="87">
        <v>0</v>
      </c>
      <c r="P34" s="87">
        <v>0</v>
      </c>
      <c r="Q34" s="87">
        <v>1</v>
      </c>
      <c r="R34" s="106"/>
      <c r="S34" s="111"/>
    </row>
    <row r="35" spans="1:19" ht="15" x14ac:dyDescent="0.25">
      <c r="A35" s="55"/>
      <c r="B35" s="51" t="s">
        <v>19</v>
      </c>
      <c r="C35" s="54"/>
      <c r="D35" s="90">
        <f>SUM(D30:D34)</f>
        <v>85.6</v>
      </c>
      <c r="E35" s="90">
        <f t="shared" ref="E35:Q35" si="9">SUM(E30:E34)</f>
        <v>119</v>
      </c>
      <c r="F35" s="90">
        <f t="shared" si="9"/>
        <v>90</v>
      </c>
      <c r="G35" s="90">
        <f t="shared" si="9"/>
        <v>29</v>
      </c>
      <c r="H35" s="90">
        <f t="shared" si="9"/>
        <v>0</v>
      </c>
      <c r="I35" s="90">
        <f t="shared" si="9"/>
        <v>0</v>
      </c>
      <c r="J35" s="90">
        <f t="shared" si="9"/>
        <v>16</v>
      </c>
      <c r="K35" s="90">
        <f t="shared" si="9"/>
        <v>13</v>
      </c>
      <c r="L35" s="90">
        <f t="shared" si="9"/>
        <v>8</v>
      </c>
      <c r="M35" s="90">
        <f>SUM(M30:M34)</f>
        <v>0</v>
      </c>
      <c r="N35" s="90">
        <f t="shared" si="9"/>
        <v>4</v>
      </c>
      <c r="O35" s="90">
        <f t="shared" si="9"/>
        <v>4</v>
      </c>
      <c r="P35" s="90">
        <f t="shared" si="9"/>
        <v>0</v>
      </c>
      <c r="Q35" s="90">
        <f t="shared" si="9"/>
        <v>74</v>
      </c>
      <c r="R35" s="106"/>
      <c r="S35" s="111"/>
    </row>
    <row r="36" spans="1:19" ht="15.75" x14ac:dyDescent="0.25">
      <c r="A36" s="60" t="s">
        <v>45</v>
      </c>
      <c r="B36" s="54"/>
      <c r="C36" s="54"/>
      <c r="D36" s="5"/>
      <c r="E36" s="5"/>
      <c r="F36" s="5"/>
      <c r="G36" s="5"/>
      <c r="H36" s="5"/>
      <c r="I36" s="5"/>
      <c r="J36" s="5"/>
      <c r="K36" s="5"/>
      <c r="L36" s="5"/>
      <c r="M36" s="101"/>
      <c r="N36" s="5"/>
      <c r="O36" s="5"/>
      <c r="P36" s="5"/>
      <c r="Q36" s="5"/>
      <c r="R36" s="106"/>
      <c r="S36" s="111"/>
    </row>
    <row r="37" spans="1:19" ht="15" x14ac:dyDescent="0.25">
      <c r="A37" s="54"/>
      <c r="B37" s="54" t="s">
        <v>14</v>
      </c>
      <c r="C37" s="54"/>
      <c r="D37" s="89">
        <v>5.5</v>
      </c>
      <c r="E37" s="87">
        <f>F37+G37+H37</f>
        <v>10</v>
      </c>
      <c r="F37" s="87">
        <v>7</v>
      </c>
      <c r="G37" s="87">
        <v>3</v>
      </c>
      <c r="H37" s="87">
        <v>0</v>
      </c>
      <c r="I37" s="87">
        <v>0</v>
      </c>
      <c r="J37" s="87">
        <v>1</v>
      </c>
      <c r="K37" s="87">
        <v>0</v>
      </c>
      <c r="L37" s="87">
        <v>0</v>
      </c>
      <c r="M37" s="87">
        <v>0</v>
      </c>
      <c r="N37" s="87">
        <v>2</v>
      </c>
      <c r="O37" s="87">
        <v>1</v>
      </c>
      <c r="P37" s="87">
        <v>1</v>
      </c>
      <c r="Q37" s="87">
        <v>5</v>
      </c>
      <c r="R37" s="106"/>
      <c r="S37" s="111"/>
    </row>
    <row r="38" spans="1:19" ht="15" x14ac:dyDescent="0.25">
      <c r="A38" s="55"/>
      <c r="B38" s="56" t="s">
        <v>16</v>
      </c>
      <c r="C38" s="56"/>
      <c r="D38" s="9">
        <v>4</v>
      </c>
      <c r="E38" s="103">
        <f>F38+G38+H38</f>
        <v>4</v>
      </c>
      <c r="F38" s="9">
        <v>2</v>
      </c>
      <c r="G38" s="9">
        <v>2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1</v>
      </c>
      <c r="P38" s="9">
        <v>0</v>
      </c>
      <c r="Q38" s="9">
        <v>3</v>
      </c>
      <c r="R38" s="106"/>
      <c r="S38" s="111"/>
    </row>
    <row r="39" spans="1:19" ht="15" x14ac:dyDescent="0.25">
      <c r="A39" s="55"/>
      <c r="B39" s="51" t="s">
        <v>19</v>
      </c>
      <c r="C39" s="54"/>
      <c r="D39" s="5">
        <f t="shared" ref="D39:Q39" si="10">SUM(D37:D38)</f>
        <v>9.5</v>
      </c>
      <c r="E39" s="5">
        <f t="shared" si="10"/>
        <v>14</v>
      </c>
      <c r="F39" s="5">
        <f t="shared" si="10"/>
        <v>9</v>
      </c>
      <c r="G39" s="5">
        <f t="shared" si="10"/>
        <v>5</v>
      </c>
      <c r="H39" s="5">
        <f t="shared" si="10"/>
        <v>0</v>
      </c>
      <c r="I39" s="5">
        <f t="shared" si="10"/>
        <v>0</v>
      </c>
      <c r="J39" s="5">
        <f t="shared" si="10"/>
        <v>1</v>
      </c>
      <c r="K39" s="5">
        <f t="shared" si="10"/>
        <v>0</v>
      </c>
      <c r="L39" s="5">
        <f t="shared" si="10"/>
        <v>0</v>
      </c>
      <c r="M39" s="5">
        <f t="shared" si="10"/>
        <v>0</v>
      </c>
      <c r="N39" s="5">
        <f t="shared" si="10"/>
        <v>2</v>
      </c>
      <c r="O39" s="5">
        <f t="shared" si="10"/>
        <v>2</v>
      </c>
      <c r="P39" s="5">
        <f t="shared" si="10"/>
        <v>1</v>
      </c>
      <c r="Q39" s="5">
        <f t="shared" si="10"/>
        <v>8</v>
      </c>
      <c r="R39" s="106"/>
      <c r="S39" s="111"/>
    </row>
    <row r="40" spans="1:19" ht="15.75" x14ac:dyDescent="0.25">
      <c r="A40" s="57" t="s">
        <v>30</v>
      </c>
      <c r="B40" s="51"/>
      <c r="C40" s="54"/>
      <c r="D40" s="5"/>
      <c r="E40" s="5"/>
      <c r="F40" s="5"/>
      <c r="G40" s="5"/>
      <c r="H40" s="5"/>
      <c r="I40" s="5"/>
      <c r="J40" s="5"/>
      <c r="K40" s="5"/>
      <c r="L40" s="5"/>
      <c r="M40" s="101"/>
      <c r="N40" s="5"/>
      <c r="O40" s="5"/>
      <c r="P40" s="5"/>
      <c r="Q40" s="5"/>
      <c r="R40" s="106"/>
      <c r="S40" s="111"/>
    </row>
    <row r="41" spans="1:19" ht="15" x14ac:dyDescent="0.25">
      <c r="A41" s="54"/>
      <c r="B41" s="54" t="s">
        <v>14</v>
      </c>
      <c r="C41" s="54"/>
      <c r="D41" s="112">
        <v>0.8</v>
      </c>
      <c r="E41" s="86">
        <f>F41+G41+H41</f>
        <v>3</v>
      </c>
      <c r="F41" s="86">
        <v>1</v>
      </c>
      <c r="G41" s="86">
        <v>2</v>
      </c>
      <c r="H41" s="86">
        <v>0</v>
      </c>
      <c r="I41" s="86">
        <v>0</v>
      </c>
      <c r="J41" s="86">
        <v>0</v>
      </c>
      <c r="K41" s="86">
        <v>0</v>
      </c>
      <c r="L41" s="86">
        <v>0</v>
      </c>
      <c r="M41" s="86">
        <v>0</v>
      </c>
      <c r="N41" s="86">
        <v>0</v>
      </c>
      <c r="O41" s="86">
        <v>2</v>
      </c>
      <c r="P41" s="86">
        <v>0</v>
      </c>
      <c r="Q41" s="86">
        <v>1</v>
      </c>
      <c r="R41" s="106"/>
      <c r="S41" s="111"/>
    </row>
    <row r="42" spans="1:19" ht="15" x14ac:dyDescent="0.25">
      <c r="A42" s="55"/>
      <c r="B42" s="54" t="s">
        <v>16</v>
      </c>
      <c r="C42" s="54"/>
      <c r="D42" s="87">
        <v>0</v>
      </c>
      <c r="E42" s="86">
        <f t="shared" ref="E42:E43" si="11">F42+G42+H42</f>
        <v>0</v>
      </c>
      <c r="F42" s="87">
        <v>0</v>
      </c>
      <c r="G42" s="87">
        <v>0</v>
      </c>
      <c r="H42" s="86">
        <v>0</v>
      </c>
      <c r="I42" s="87">
        <v>0</v>
      </c>
      <c r="J42" s="87">
        <v>0</v>
      </c>
      <c r="K42" s="87">
        <v>0</v>
      </c>
      <c r="L42" s="87">
        <v>0</v>
      </c>
      <c r="M42" s="87">
        <v>0</v>
      </c>
      <c r="N42" s="87">
        <v>0</v>
      </c>
      <c r="O42" s="87">
        <v>0</v>
      </c>
      <c r="P42" s="87">
        <v>0</v>
      </c>
      <c r="Q42" s="87">
        <v>0</v>
      </c>
      <c r="R42" s="106"/>
      <c r="S42" s="111"/>
    </row>
    <row r="43" spans="1:19" ht="15" x14ac:dyDescent="0.25">
      <c r="A43" s="55"/>
      <c r="B43" s="56" t="s">
        <v>18</v>
      </c>
      <c r="C43" s="56"/>
      <c r="D43" s="102">
        <v>1</v>
      </c>
      <c r="E43" s="86">
        <f t="shared" si="11"/>
        <v>1</v>
      </c>
      <c r="F43" s="102">
        <v>0</v>
      </c>
      <c r="G43" s="102">
        <v>1</v>
      </c>
      <c r="H43" s="88">
        <v>0</v>
      </c>
      <c r="I43" s="102">
        <v>0</v>
      </c>
      <c r="J43" s="102">
        <v>0</v>
      </c>
      <c r="K43" s="102">
        <v>0</v>
      </c>
      <c r="L43" s="102">
        <v>0</v>
      </c>
      <c r="M43" s="102">
        <v>0</v>
      </c>
      <c r="N43" s="102">
        <v>0</v>
      </c>
      <c r="O43" s="102">
        <v>0</v>
      </c>
      <c r="P43" s="102">
        <v>0</v>
      </c>
      <c r="Q43" s="87">
        <v>1</v>
      </c>
      <c r="R43" s="106"/>
      <c r="S43" s="111"/>
    </row>
    <row r="44" spans="1:19" ht="15" x14ac:dyDescent="0.25">
      <c r="A44" s="55"/>
      <c r="B44" s="51" t="s">
        <v>31</v>
      </c>
      <c r="C44" s="51"/>
      <c r="D44" s="5">
        <f t="shared" ref="D44:Q44" si="12">SUM(D41:D43)</f>
        <v>1.8</v>
      </c>
      <c r="E44" s="90">
        <f t="shared" si="12"/>
        <v>4</v>
      </c>
      <c r="F44" s="5">
        <f t="shared" si="12"/>
        <v>1</v>
      </c>
      <c r="G44" s="5">
        <f t="shared" si="12"/>
        <v>3</v>
      </c>
      <c r="H44" s="5">
        <f t="shared" si="12"/>
        <v>0</v>
      </c>
      <c r="I44" s="5">
        <f t="shared" si="12"/>
        <v>0</v>
      </c>
      <c r="J44" s="5">
        <f t="shared" si="12"/>
        <v>0</v>
      </c>
      <c r="K44" s="5">
        <f t="shared" si="12"/>
        <v>0</v>
      </c>
      <c r="L44" s="5">
        <f t="shared" si="12"/>
        <v>0</v>
      </c>
      <c r="M44" s="90">
        <f t="shared" si="12"/>
        <v>0</v>
      </c>
      <c r="N44" s="5">
        <f t="shared" si="12"/>
        <v>0</v>
      </c>
      <c r="O44" s="5">
        <f t="shared" si="12"/>
        <v>2</v>
      </c>
      <c r="P44" s="5">
        <f t="shared" si="12"/>
        <v>0</v>
      </c>
      <c r="Q44" s="90">
        <f t="shared" si="12"/>
        <v>2</v>
      </c>
      <c r="R44" s="106"/>
      <c r="S44" s="111"/>
    </row>
    <row r="45" spans="1:19" ht="15.75" x14ac:dyDescent="0.25">
      <c r="A45" s="57" t="s">
        <v>32</v>
      </c>
      <c r="B45" s="54"/>
      <c r="C45" s="54"/>
      <c r="D45" s="6"/>
      <c r="E45" s="5"/>
      <c r="F45" s="6"/>
      <c r="G45" s="6"/>
      <c r="H45" s="6"/>
      <c r="I45" s="6"/>
      <c r="J45" s="6"/>
      <c r="K45" s="6"/>
      <c r="L45" s="6"/>
      <c r="M45" s="101"/>
      <c r="N45" s="6"/>
      <c r="O45" s="6"/>
      <c r="P45" s="6"/>
      <c r="Q45" s="6"/>
      <c r="R45" s="106"/>
      <c r="S45" s="111"/>
    </row>
    <row r="46" spans="1:19" ht="15" x14ac:dyDescent="0.25">
      <c r="A46" s="54"/>
      <c r="B46" s="54" t="s">
        <v>14</v>
      </c>
      <c r="C46" s="54"/>
      <c r="D46" s="87">
        <v>0</v>
      </c>
      <c r="E46" s="87">
        <f>F46+G46+H46</f>
        <v>0</v>
      </c>
      <c r="F46" s="87">
        <f t="shared" ref="F46:I48" si="13">G46+H46+I46</f>
        <v>0</v>
      </c>
      <c r="G46" s="87">
        <f t="shared" si="13"/>
        <v>0</v>
      </c>
      <c r="H46" s="87">
        <f t="shared" si="13"/>
        <v>0</v>
      </c>
      <c r="I46" s="87">
        <v>0</v>
      </c>
      <c r="J46" s="87">
        <v>0</v>
      </c>
      <c r="K46" s="87">
        <v>0</v>
      </c>
      <c r="L46" s="87">
        <v>0</v>
      </c>
      <c r="M46" s="87">
        <v>0</v>
      </c>
      <c r="N46" s="87">
        <v>0</v>
      </c>
      <c r="O46" s="87">
        <v>0</v>
      </c>
      <c r="P46" s="87">
        <v>0</v>
      </c>
      <c r="Q46" s="87">
        <v>0</v>
      </c>
      <c r="R46" s="106"/>
      <c r="S46" s="111"/>
    </row>
    <row r="47" spans="1:19" ht="15" x14ac:dyDescent="0.25">
      <c r="A47" s="55"/>
      <c r="B47" s="54" t="s">
        <v>16</v>
      </c>
      <c r="C47" s="54"/>
      <c r="D47" s="87">
        <v>0</v>
      </c>
      <c r="E47" s="87">
        <f t="shared" ref="E47:E49" si="14">F47+G47+H47</f>
        <v>0</v>
      </c>
      <c r="F47" s="87">
        <f t="shared" si="13"/>
        <v>0</v>
      </c>
      <c r="G47" s="87">
        <f t="shared" si="13"/>
        <v>0</v>
      </c>
      <c r="H47" s="87">
        <f t="shared" si="13"/>
        <v>0</v>
      </c>
      <c r="I47" s="87">
        <v>0</v>
      </c>
      <c r="J47" s="87">
        <v>0</v>
      </c>
      <c r="K47" s="87">
        <v>0</v>
      </c>
      <c r="L47" s="87">
        <v>0</v>
      </c>
      <c r="M47" s="87">
        <v>0</v>
      </c>
      <c r="N47" s="87">
        <v>0</v>
      </c>
      <c r="O47" s="87">
        <v>0</v>
      </c>
      <c r="P47" s="87">
        <v>0</v>
      </c>
      <c r="Q47" s="87">
        <v>0</v>
      </c>
      <c r="R47" s="106"/>
      <c r="S47" s="111"/>
    </row>
    <row r="48" spans="1:19" ht="15" x14ac:dyDescent="0.25">
      <c r="A48" s="55"/>
      <c r="B48" s="54" t="s">
        <v>17</v>
      </c>
      <c r="C48" s="54"/>
      <c r="D48" s="6">
        <v>0</v>
      </c>
      <c r="E48" s="87">
        <f t="shared" si="14"/>
        <v>0</v>
      </c>
      <c r="F48" s="87">
        <f t="shared" si="13"/>
        <v>0</v>
      </c>
      <c r="G48" s="87">
        <f t="shared" si="13"/>
        <v>0</v>
      </c>
      <c r="H48" s="87">
        <f t="shared" si="13"/>
        <v>0</v>
      </c>
      <c r="I48" s="87">
        <v>0</v>
      </c>
      <c r="J48" s="87">
        <v>0</v>
      </c>
      <c r="K48" s="87">
        <v>0</v>
      </c>
      <c r="L48" s="87">
        <v>0</v>
      </c>
      <c r="M48" s="87">
        <v>0</v>
      </c>
      <c r="N48" s="87">
        <v>0</v>
      </c>
      <c r="O48" s="87">
        <v>0</v>
      </c>
      <c r="P48" s="87">
        <v>0</v>
      </c>
      <c r="Q48" s="87">
        <v>0</v>
      </c>
      <c r="R48" s="106"/>
      <c r="S48" s="111"/>
    </row>
    <row r="49" spans="1:19" ht="15" x14ac:dyDescent="0.25">
      <c r="A49" s="55"/>
      <c r="B49" s="56" t="s">
        <v>18</v>
      </c>
      <c r="C49" s="56"/>
      <c r="D49" s="9">
        <v>1</v>
      </c>
      <c r="E49" s="87">
        <f t="shared" si="14"/>
        <v>1</v>
      </c>
      <c r="F49" s="9">
        <v>0</v>
      </c>
      <c r="G49" s="9">
        <v>1</v>
      </c>
      <c r="H49" s="9">
        <v>0</v>
      </c>
      <c r="I49" s="87">
        <v>0</v>
      </c>
      <c r="J49" s="87">
        <v>1</v>
      </c>
      <c r="K49" s="87">
        <v>0</v>
      </c>
      <c r="L49" s="87">
        <v>0</v>
      </c>
      <c r="M49" s="87">
        <v>0</v>
      </c>
      <c r="N49" s="87">
        <v>0</v>
      </c>
      <c r="O49" s="87">
        <v>0</v>
      </c>
      <c r="P49" s="103">
        <v>0</v>
      </c>
      <c r="Q49" s="87">
        <v>0</v>
      </c>
      <c r="R49" s="106"/>
      <c r="S49" s="111"/>
    </row>
    <row r="50" spans="1:19" ht="15" x14ac:dyDescent="0.25">
      <c r="A50" s="55"/>
      <c r="B50" s="51" t="s">
        <v>19</v>
      </c>
      <c r="C50" s="54"/>
      <c r="D50" s="5">
        <f>SUM(D46:D49)</f>
        <v>1</v>
      </c>
      <c r="E50" s="90">
        <f t="shared" ref="E50:Q50" si="15">SUM(E46:E49)</f>
        <v>1</v>
      </c>
      <c r="F50" s="5">
        <f t="shared" si="15"/>
        <v>0</v>
      </c>
      <c r="G50" s="5">
        <f t="shared" si="15"/>
        <v>1</v>
      </c>
      <c r="H50" s="5">
        <f t="shared" si="15"/>
        <v>0</v>
      </c>
      <c r="I50" s="90">
        <f t="shared" si="15"/>
        <v>0</v>
      </c>
      <c r="J50" s="90">
        <f t="shared" si="15"/>
        <v>1</v>
      </c>
      <c r="K50" s="90">
        <f t="shared" si="15"/>
        <v>0</v>
      </c>
      <c r="L50" s="90">
        <f t="shared" si="15"/>
        <v>0</v>
      </c>
      <c r="M50" s="90">
        <f>SUM(M46:M49)</f>
        <v>0</v>
      </c>
      <c r="N50" s="90">
        <f t="shared" si="15"/>
        <v>0</v>
      </c>
      <c r="O50" s="90">
        <f t="shared" si="15"/>
        <v>0</v>
      </c>
      <c r="P50" s="5">
        <f t="shared" si="15"/>
        <v>0</v>
      </c>
      <c r="Q50" s="90">
        <f t="shared" si="15"/>
        <v>0</v>
      </c>
      <c r="R50" s="106"/>
      <c r="S50" s="111"/>
    </row>
    <row r="51" spans="1:19" ht="15.75" x14ac:dyDescent="0.25">
      <c r="A51" s="57" t="s">
        <v>46</v>
      </c>
      <c r="B51" s="51"/>
      <c r="C51" s="51"/>
      <c r="D51" s="5"/>
      <c r="E51" s="5"/>
      <c r="F51" s="5"/>
      <c r="G51" s="5"/>
      <c r="H51" s="5"/>
      <c r="I51" s="5"/>
      <c r="J51" s="5"/>
      <c r="K51" s="5"/>
      <c r="L51" s="5"/>
      <c r="M51" s="101"/>
      <c r="N51" s="5"/>
      <c r="O51" s="5"/>
      <c r="P51" s="5"/>
      <c r="Q51" s="5"/>
      <c r="R51" s="106"/>
      <c r="S51" s="111"/>
    </row>
    <row r="52" spans="1:19" ht="15" x14ac:dyDescent="0.25">
      <c r="A52" s="54"/>
      <c r="B52" s="54" t="s">
        <v>14</v>
      </c>
      <c r="C52" s="54"/>
      <c r="D52" s="87">
        <v>4</v>
      </c>
      <c r="E52" s="87">
        <f>F52+G52+H52</f>
        <v>8</v>
      </c>
      <c r="F52" s="87">
        <v>4</v>
      </c>
      <c r="G52" s="87">
        <v>4</v>
      </c>
      <c r="H52" s="87">
        <v>0</v>
      </c>
      <c r="I52" s="87">
        <v>0</v>
      </c>
      <c r="J52" s="87">
        <v>1</v>
      </c>
      <c r="K52" s="87">
        <v>0</v>
      </c>
      <c r="L52" s="87">
        <v>0</v>
      </c>
      <c r="M52" s="87">
        <v>0</v>
      </c>
      <c r="N52" s="87">
        <v>1</v>
      </c>
      <c r="O52" s="87">
        <v>0</v>
      </c>
      <c r="P52" s="87">
        <v>0</v>
      </c>
      <c r="Q52" s="87">
        <v>6</v>
      </c>
      <c r="R52" s="106"/>
      <c r="S52" s="111"/>
    </row>
    <row r="53" spans="1:19" ht="15" x14ac:dyDescent="0.25">
      <c r="A53" s="55"/>
      <c r="B53" s="54" t="s">
        <v>16</v>
      </c>
      <c r="C53" s="54"/>
      <c r="D53" s="87">
        <v>0</v>
      </c>
      <c r="E53" s="87">
        <f t="shared" ref="E53:E54" si="16">F53+G53+H53</f>
        <v>0</v>
      </c>
      <c r="F53" s="87">
        <v>0</v>
      </c>
      <c r="G53" s="87">
        <v>0</v>
      </c>
      <c r="H53" s="87">
        <v>0</v>
      </c>
      <c r="I53" s="87">
        <v>0</v>
      </c>
      <c r="J53" s="87">
        <v>0</v>
      </c>
      <c r="K53" s="87">
        <v>0</v>
      </c>
      <c r="L53" s="87">
        <v>0</v>
      </c>
      <c r="M53" s="87">
        <v>0</v>
      </c>
      <c r="N53" s="87">
        <v>0</v>
      </c>
      <c r="O53" s="87">
        <v>0</v>
      </c>
      <c r="P53" s="87">
        <v>0</v>
      </c>
      <c r="Q53" s="87">
        <v>0</v>
      </c>
      <c r="R53" s="106"/>
      <c r="S53" s="111"/>
    </row>
    <row r="54" spans="1:19" ht="15" x14ac:dyDescent="0.25">
      <c r="A54" s="55"/>
      <c r="B54" s="54" t="s">
        <v>17</v>
      </c>
      <c r="C54" s="54"/>
      <c r="D54" s="87">
        <v>10</v>
      </c>
      <c r="E54" s="87">
        <f t="shared" si="16"/>
        <v>10</v>
      </c>
      <c r="F54" s="87">
        <v>5</v>
      </c>
      <c r="G54" s="87">
        <v>5</v>
      </c>
      <c r="H54" s="87">
        <v>0</v>
      </c>
      <c r="I54" s="87">
        <v>0</v>
      </c>
      <c r="J54" s="87">
        <v>0</v>
      </c>
      <c r="K54" s="87">
        <v>0</v>
      </c>
      <c r="L54" s="87">
        <v>1</v>
      </c>
      <c r="M54" s="87">
        <v>0</v>
      </c>
      <c r="N54" s="87">
        <v>6</v>
      </c>
      <c r="O54" s="87">
        <v>1</v>
      </c>
      <c r="P54" s="87">
        <v>0</v>
      </c>
      <c r="Q54" s="87">
        <v>2</v>
      </c>
      <c r="R54" s="106"/>
      <c r="S54" s="111"/>
    </row>
    <row r="55" spans="1:19" ht="15" x14ac:dyDescent="0.25">
      <c r="A55" s="55"/>
      <c r="B55" s="54" t="s">
        <v>18</v>
      </c>
      <c r="C55" s="54"/>
      <c r="D55" s="86">
        <v>12</v>
      </c>
      <c r="E55" s="87">
        <f>F55+G55+H55</f>
        <v>12</v>
      </c>
      <c r="F55" s="87">
        <v>7</v>
      </c>
      <c r="G55" s="87">
        <v>5</v>
      </c>
      <c r="H55" s="87">
        <v>0</v>
      </c>
      <c r="I55" s="87">
        <v>1</v>
      </c>
      <c r="J55" s="87">
        <v>2</v>
      </c>
      <c r="K55" s="87">
        <v>0</v>
      </c>
      <c r="L55" s="87">
        <v>2</v>
      </c>
      <c r="M55" s="87">
        <v>0</v>
      </c>
      <c r="N55" s="87">
        <v>1</v>
      </c>
      <c r="O55" s="87">
        <v>0</v>
      </c>
      <c r="P55" s="87">
        <v>0</v>
      </c>
      <c r="Q55" s="87">
        <v>6</v>
      </c>
      <c r="R55" s="106"/>
      <c r="S55" s="111"/>
    </row>
    <row r="56" spans="1:19" ht="15" x14ac:dyDescent="0.25">
      <c r="B56" s="56" t="s">
        <v>40</v>
      </c>
      <c r="D56" s="89">
        <v>0.6</v>
      </c>
      <c r="E56" s="87">
        <f>F56+G56+H56</f>
        <v>1</v>
      </c>
      <c r="F56" s="86">
        <v>0</v>
      </c>
      <c r="G56" s="86">
        <v>1</v>
      </c>
      <c r="H56" s="87">
        <v>0</v>
      </c>
      <c r="I56" s="86">
        <v>0</v>
      </c>
      <c r="J56" s="86">
        <v>0</v>
      </c>
      <c r="K56" s="86">
        <v>0</v>
      </c>
      <c r="L56" s="86">
        <v>0</v>
      </c>
      <c r="M56" s="87">
        <v>0</v>
      </c>
      <c r="N56" s="86">
        <v>0</v>
      </c>
      <c r="O56" s="86">
        <v>0</v>
      </c>
      <c r="P56" s="87">
        <v>0</v>
      </c>
      <c r="Q56" s="86">
        <v>1</v>
      </c>
      <c r="R56" s="106"/>
      <c r="S56" s="111"/>
    </row>
    <row r="57" spans="1:19" ht="15" x14ac:dyDescent="0.25">
      <c r="A57" s="55"/>
      <c r="B57" s="58" t="s">
        <v>28</v>
      </c>
      <c r="C57" s="59"/>
      <c r="D57" s="90">
        <f>SUM(D52:D56)</f>
        <v>26.6</v>
      </c>
      <c r="E57" s="90">
        <f>SUM(E52:E56)</f>
        <v>31</v>
      </c>
      <c r="F57" s="90">
        <f>SUM(F52:F56)</f>
        <v>16</v>
      </c>
      <c r="G57" s="90">
        <f>SUM(G52:G56)</f>
        <v>15</v>
      </c>
      <c r="H57" s="90">
        <f>SUM(H52:H55)</f>
        <v>0</v>
      </c>
      <c r="I57" s="90">
        <f t="shared" ref="I57:P57" si="17">I52+I53+I54+I55+I56</f>
        <v>1</v>
      </c>
      <c r="J57" s="90">
        <f t="shared" si="17"/>
        <v>3</v>
      </c>
      <c r="K57" s="90">
        <f t="shared" si="17"/>
        <v>0</v>
      </c>
      <c r="L57" s="90">
        <f t="shared" si="17"/>
        <v>3</v>
      </c>
      <c r="M57" s="90">
        <f t="shared" si="17"/>
        <v>0</v>
      </c>
      <c r="N57" s="90">
        <f t="shared" si="17"/>
        <v>8</v>
      </c>
      <c r="O57" s="90">
        <f t="shared" si="17"/>
        <v>1</v>
      </c>
      <c r="P57" s="90">
        <f t="shared" si="17"/>
        <v>0</v>
      </c>
      <c r="Q57" s="90">
        <f>Q52+Q53+Q54+Q55+Q56</f>
        <v>15</v>
      </c>
      <c r="R57" s="106"/>
      <c r="S57" s="111"/>
    </row>
    <row r="58" spans="1:19" ht="15.75" x14ac:dyDescent="0.25">
      <c r="A58" s="57" t="s">
        <v>33</v>
      </c>
      <c r="B58" s="54"/>
      <c r="C58" s="54"/>
      <c r="D58" s="6"/>
      <c r="E58" s="5"/>
      <c r="F58" s="6"/>
      <c r="G58" s="6"/>
      <c r="H58" s="6"/>
      <c r="I58" s="6"/>
      <c r="J58" s="6"/>
      <c r="K58" s="6"/>
      <c r="L58" s="6"/>
      <c r="M58" s="101"/>
      <c r="N58" s="6"/>
      <c r="O58" s="6"/>
      <c r="P58" s="6"/>
      <c r="Q58" s="6"/>
      <c r="R58" s="106"/>
      <c r="S58" s="111"/>
    </row>
    <row r="59" spans="1:19" ht="15" x14ac:dyDescent="0.25">
      <c r="A59" s="54"/>
      <c r="B59" s="54" t="s">
        <v>14</v>
      </c>
      <c r="C59" s="54"/>
      <c r="D59" s="89">
        <f>SUM(D52, D46, D41, D37, D24, D17, D30, D11, D4)</f>
        <v>181.2</v>
      </c>
      <c r="E59" s="89">
        <f>SUM(E52, E46, E41, E37, E24, E17, E30, E11, E4)</f>
        <v>426</v>
      </c>
      <c r="F59" s="89">
        <f>SUM(F52, F46, F41, F37, F24, F17, F30, F11, F4)</f>
        <v>295</v>
      </c>
      <c r="G59" s="89">
        <f>SUM(G52, G46, G41, G37, G24, G17, G30, G11, G4)</f>
        <v>130</v>
      </c>
      <c r="H59" s="89">
        <f>SUM(H52, H46, H41, H37, H24, H17, H30, H11, H4)</f>
        <v>1</v>
      </c>
      <c r="I59" s="89">
        <f>SUM(I52, I46, I41, I37, I24, I17, I30, I11, I4)</f>
        <v>1</v>
      </c>
      <c r="J59" s="89">
        <f>SUM(J52, J46, J41, J37, J24, J17, J30, J11, J4)</f>
        <v>27</v>
      </c>
      <c r="K59" s="89">
        <f>SUM(K52, K46, K41, K37, K24, K17, K30, K11, K4)</f>
        <v>24</v>
      </c>
      <c r="L59" s="89">
        <f>SUM(L52, L46, L41, L37, L24, L17, L30, L11, L4)</f>
        <v>19</v>
      </c>
      <c r="M59" s="89">
        <f>SUM(M52, M46, M41, M37, M24, M17, M30, M11, M4)</f>
        <v>1</v>
      </c>
      <c r="N59" s="89">
        <f>SUM(N52, N46, N41, N37, N24, N17, N30, N11, N4)</f>
        <v>19</v>
      </c>
      <c r="O59" s="89">
        <f>SUM(O52, O46, O41, O37, O24, O17, O30, O11, O4)</f>
        <v>48</v>
      </c>
      <c r="P59" s="89">
        <f>SUM(P52, P46, P41, P37, P24, P17, P30, P11, P4)</f>
        <v>3</v>
      </c>
      <c r="Q59" s="89">
        <f>SUM(Q52, Q46, Q41, Q37, Q24, Q17, Q30, Q11, Q4)</f>
        <v>284</v>
      </c>
      <c r="R59" s="106"/>
      <c r="S59" s="111"/>
    </row>
    <row r="60" spans="1:19" ht="15" x14ac:dyDescent="0.25">
      <c r="A60" s="55"/>
      <c r="B60" s="54" t="s">
        <v>15</v>
      </c>
      <c r="C60" s="54"/>
      <c r="D60" s="89">
        <f>SUM(D8+D34+D21+D56)</f>
        <v>4.4000000000000004</v>
      </c>
      <c r="E60" s="89">
        <f>SUM(E8+E34+E21+E56)</f>
        <v>7</v>
      </c>
      <c r="F60" s="89">
        <f t="shared" ref="F60:Q60" si="18">SUM(F8+F34+F21+F56)</f>
        <v>4</v>
      </c>
      <c r="G60" s="89">
        <f t="shared" si="18"/>
        <v>3</v>
      </c>
      <c r="H60" s="89">
        <f t="shared" si="18"/>
        <v>0</v>
      </c>
      <c r="I60" s="89">
        <f t="shared" si="18"/>
        <v>0</v>
      </c>
      <c r="J60" s="89">
        <f t="shared" si="18"/>
        <v>0</v>
      </c>
      <c r="K60" s="89">
        <f t="shared" si="18"/>
        <v>0</v>
      </c>
      <c r="L60" s="89">
        <f t="shared" si="18"/>
        <v>0</v>
      </c>
      <c r="M60" s="89">
        <f t="shared" si="18"/>
        <v>0</v>
      </c>
      <c r="N60" s="89">
        <f t="shared" si="18"/>
        <v>0</v>
      </c>
      <c r="O60" s="89">
        <f t="shared" si="18"/>
        <v>0</v>
      </c>
      <c r="P60" s="89">
        <f t="shared" si="18"/>
        <v>0</v>
      </c>
      <c r="Q60" s="89">
        <f t="shared" si="18"/>
        <v>7</v>
      </c>
      <c r="R60" s="106"/>
      <c r="S60" s="111"/>
    </row>
    <row r="61" spans="1:19" ht="15" x14ac:dyDescent="0.25">
      <c r="A61" s="55"/>
      <c r="B61" s="54" t="s">
        <v>27</v>
      </c>
      <c r="C61" s="54"/>
      <c r="D61" s="105">
        <v>0</v>
      </c>
      <c r="E61" s="89">
        <v>0</v>
      </c>
      <c r="F61" s="89">
        <v>0</v>
      </c>
      <c r="G61" s="89">
        <v>0</v>
      </c>
      <c r="H61" s="89">
        <v>0</v>
      </c>
      <c r="I61" s="89">
        <v>0</v>
      </c>
      <c r="J61" s="89">
        <v>0</v>
      </c>
      <c r="K61" s="89">
        <v>0</v>
      </c>
      <c r="L61" s="89">
        <v>0</v>
      </c>
      <c r="M61" s="89">
        <v>0</v>
      </c>
      <c r="N61" s="89">
        <v>0</v>
      </c>
      <c r="O61" s="89">
        <v>0</v>
      </c>
      <c r="P61" s="89">
        <v>0</v>
      </c>
      <c r="Q61" s="89">
        <v>0</v>
      </c>
      <c r="R61" s="106"/>
      <c r="S61" s="111"/>
    </row>
    <row r="62" spans="1:19" ht="15" x14ac:dyDescent="0.25">
      <c r="A62" s="55"/>
      <c r="B62" s="54" t="s">
        <v>16</v>
      </c>
      <c r="C62" s="54"/>
      <c r="D62" s="89">
        <f>SUM(D5+D12+D31+D18+D25+D38+D42+D47+D53)</f>
        <v>242</v>
      </c>
      <c r="E62" s="89">
        <f>SUM(E5+E12+E31+E18+E25+E38+E42+E47+E53)</f>
        <v>242</v>
      </c>
      <c r="F62" s="89">
        <f>SUM(F5+F12+F31+F18+F25+F38+F42+F47+F53)</f>
        <v>140</v>
      </c>
      <c r="G62" s="89">
        <f>SUM(G5+G12+G31+G18+G25+G38+G42+G47+G53)</f>
        <v>101</v>
      </c>
      <c r="H62" s="89">
        <f>SUM(H5+H12+H31+H18+H25+H38+H42+H47+H53)</f>
        <v>1</v>
      </c>
      <c r="I62" s="89">
        <f>SUM(I5+I12+I31+I18+I25+I38+I42+I47+I53)</f>
        <v>0</v>
      </c>
      <c r="J62" s="89">
        <f>SUM(J5+J12+J31+J18+J25+J38+J42+J47+J53)</f>
        <v>21</v>
      </c>
      <c r="K62" s="89">
        <f>SUM(K5+K12+K31+K18+K25+K38+K42+K47+K53)</f>
        <v>16</v>
      </c>
      <c r="L62" s="89">
        <f>SUM(L5+L12+L31+L18+L25+L38+L42+L47+L53)</f>
        <v>15</v>
      </c>
      <c r="M62" s="89">
        <f>SUM(M5+M12+M31+M18+M25+M38+M42+M47+M53)</f>
        <v>0</v>
      </c>
      <c r="N62" s="89">
        <f>SUM(N5+N12+N31+N18+N25+N38+N42+N47+N53)</f>
        <v>5</v>
      </c>
      <c r="O62" s="89">
        <f>SUM(O5+O12+O31+O18+O25+O38+O42+O47+O53)</f>
        <v>6</v>
      </c>
      <c r="P62" s="89">
        <f>SUM(P5+P12+P31+P18+P25+P38+P42+P47+P53)</f>
        <v>0</v>
      </c>
      <c r="Q62" s="89">
        <f>SUM(Q5+Q12+Q31+Q18+Q25+Q38+Q42+Q47+Q53)</f>
        <v>179</v>
      </c>
      <c r="R62" s="106"/>
      <c r="S62" s="111"/>
    </row>
    <row r="63" spans="1:19" ht="15" x14ac:dyDescent="0.25">
      <c r="A63" s="51"/>
      <c r="B63" s="54" t="s">
        <v>17</v>
      </c>
      <c r="C63" s="54"/>
      <c r="D63" s="89">
        <f>SUM(D6+D13+D32+D19+D26+D48+D54)</f>
        <v>127</v>
      </c>
      <c r="E63" s="89">
        <f>SUM(E6+E13+E32+E19+E26+E48+E54)</f>
        <v>127</v>
      </c>
      <c r="F63" s="89">
        <f>SUM(F6+F13+F32+F19+F26+F48+F54)</f>
        <v>71</v>
      </c>
      <c r="G63" s="89">
        <f>SUM(G6+G13+G32+G19+G26+G48+G54)</f>
        <v>56</v>
      </c>
      <c r="H63" s="89">
        <f>SUM(H6+H13+H32+H19+H26+H48+H54)</f>
        <v>0</v>
      </c>
      <c r="I63" s="89">
        <f>SUM(I6+I13+I32+I19+I26+I48+I54)</f>
        <v>1</v>
      </c>
      <c r="J63" s="89">
        <f>SUM(J6+J13+J32+J19+J26+J48+J54)</f>
        <v>25</v>
      </c>
      <c r="K63" s="89">
        <f>SUM(K6+K13+K32+K19+K26+K48+K54)</f>
        <v>12</v>
      </c>
      <c r="L63" s="89">
        <f>SUM(L6+L13+L32+L19+L26+L48+L54)</f>
        <v>14</v>
      </c>
      <c r="M63" s="89">
        <f>SUM(M6+M13+M32+M19+M26+M48+M54)</f>
        <v>0</v>
      </c>
      <c r="N63" s="89">
        <f>SUM(N6+N13+N32+N19+N26+N48+N54)</f>
        <v>36</v>
      </c>
      <c r="O63" s="89">
        <f>SUM(O6+O13+O32+O19+O26+O48+O54)</f>
        <v>4</v>
      </c>
      <c r="P63" s="89">
        <f>SUM(P6+P13+P32+P19+P26+P48+P54)</f>
        <v>3</v>
      </c>
      <c r="Q63" s="89">
        <f>SUM(Q6+Q13+Q32+Q19+Q26+Q48+Q54)</f>
        <v>32</v>
      </c>
      <c r="R63" s="106"/>
      <c r="S63" s="111"/>
    </row>
    <row r="64" spans="1:19" ht="15" x14ac:dyDescent="0.25">
      <c r="A64" s="51"/>
      <c r="B64" s="56" t="s">
        <v>18</v>
      </c>
      <c r="C64" s="56"/>
      <c r="D64" s="89">
        <f>SUM(D7+D14+D33+D20+D27+D43+D49+D55)</f>
        <v>353</v>
      </c>
      <c r="E64" s="89">
        <f>SUM(E7+E14+E33+E20+E27+E43+E49+E55)</f>
        <v>353</v>
      </c>
      <c r="F64" s="89">
        <f>SUM(F7+F14+F33+F20+F27+F43+F49+F55)</f>
        <v>165</v>
      </c>
      <c r="G64" s="89">
        <f>SUM(G7+G14+G33+G20+G27+G43+G49+G55)</f>
        <v>187</v>
      </c>
      <c r="H64" s="89">
        <f>SUM(H7+H14+H33+H20+H27+H43+H49+H55)</f>
        <v>1</v>
      </c>
      <c r="I64" s="89">
        <f>SUM(I7+I14+I33+I20+I27+I43+I49+I55)</f>
        <v>1</v>
      </c>
      <c r="J64" s="89">
        <f>SUM(J7+J14+J33+J20+J27+J43+J49+J55)</f>
        <v>74</v>
      </c>
      <c r="K64" s="89">
        <f>SUM(K7+K14+K33+K20+K27+K43+K49+K55)</f>
        <v>26</v>
      </c>
      <c r="L64" s="89">
        <f>SUM(L7+L14+L33+L20+L27+L43+L49+L55)</f>
        <v>31</v>
      </c>
      <c r="M64" s="89">
        <f>SUM(M7+M14+M33+M20+M27+M43+M49+M55)</f>
        <v>0</v>
      </c>
      <c r="N64" s="89">
        <f>SUM(N7+N14+N33+N20+N27+N43+N49+N55)</f>
        <v>4</v>
      </c>
      <c r="O64" s="89">
        <f>SUM(O7+O14+O33+O20+O27+O43+O49+O55)</f>
        <v>0</v>
      </c>
      <c r="P64" s="89">
        <f>SUM(P7+P14+P33+P20+P27+P43+P49+P55)</f>
        <v>1</v>
      </c>
      <c r="Q64" s="89">
        <f>SUM(Q7+Q14+Q33+Q20+Q27+Q43+Q49+Q55)</f>
        <v>216</v>
      </c>
      <c r="R64" s="106"/>
      <c r="S64" s="111"/>
    </row>
    <row r="65" spans="1:19" ht="15" x14ac:dyDescent="0.25">
      <c r="A65" s="54"/>
      <c r="B65" s="51" t="s">
        <v>34</v>
      </c>
      <c r="C65" s="54"/>
      <c r="D65" s="90">
        <f t="shared" ref="D65:I65" si="19">SUM(D59:D64)</f>
        <v>907.6</v>
      </c>
      <c r="E65" s="93">
        <f t="shared" si="19"/>
        <v>1155</v>
      </c>
      <c r="F65" s="90">
        <f t="shared" si="19"/>
        <v>675</v>
      </c>
      <c r="G65" s="90">
        <f t="shared" si="19"/>
        <v>477</v>
      </c>
      <c r="H65" s="90">
        <f t="shared" si="19"/>
        <v>3</v>
      </c>
      <c r="I65" s="90">
        <f t="shared" si="19"/>
        <v>3</v>
      </c>
      <c r="J65" s="90">
        <f t="shared" ref="J65:P65" si="20">SUM(J59:J64)</f>
        <v>147</v>
      </c>
      <c r="K65" s="90">
        <f>SUM(K59:K64)</f>
        <v>78</v>
      </c>
      <c r="L65" s="90">
        <f>SUM(L59:L64)</f>
        <v>79</v>
      </c>
      <c r="M65" s="90">
        <f>SUM(M59:M64)</f>
        <v>1</v>
      </c>
      <c r="N65" s="90">
        <f t="shared" si="20"/>
        <v>64</v>
      </c>
      <c r="O65" s="90">
        <f>SUM(O59:O64)</f>
        <v>58</v>
      </c>
      <c r="P65" s="90">
        <f t="shared" si="20"/>
        <v>7</v>
      </c>
      <c r="Q65" s="90">
        <f>SUM(Q59:Q64)</f>
        <v>718</v>
      </c>
      <c r="R65" s="106"/>
      <c r="S65" s="111"/>
    </row>
    <row r="66" spans="1:19" ht="15" x14ac:dyDescent="0.25">
      <c r="A66" s="62" t="s">
        <v>35</v>
      </c>
      <c r="D66" s="106"/>
      <c r="E66" s="106"/>
      <c r="F66" s="106"/>
      <c r="G66" s="106"/>
      <c r="H66" s="106"/>
      <c r="I66" s="106"/>
      <c r="J66" s="106"/>
      <c r="K66" s="106"/>
      <c r="L66" s="106"/>
      <c r="M66" s="101"/>
      <c r="N66" s="106"/>
      <c r="O66" s="106"/>
      <c r="P66" s="106"/>
      <c r="Q66" s="106"/>
      <c r="R66" s="106"/>
      <c r="S66" s="111"/>
    </row>
    <row r="67" spans="1:19" ht="15" x14ac:dyDescent="0.25">
      <c r="D67" s="106"/>
      <c r="E67" s="106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11"/>
    </row>
  </sheetData>
  <pageMargins left="0.7" right="0.7" top="0.75" bottom="0.75" header="0.3" footer="0.3"/>
  <pageSetup scale="76" orientation="landscape" horizontalDpi="4294967295" verticalDpi="4294967295" r:id="rId1"/>
  <headerFooter>
    <oddHeader>&amp;L&amp;"Calibri,Bold"&amp;11Faculty and Staff&amp;C&amp;"Calibri,Bold"&amp;11Table 44&amp;R&amp;"Calibri,Bold"&amp;11Faculty Diversity: Summary of Tenure Status by College</oddHeader>
    <oddFooter>&amp;L&amp;"Calibri,Bold"&amp;11Office of Institutional Research, UMass Boston</oddFooter>
  </headerFooter>
  <rowBreaks count="1" manualBreakCount="1">
    <brk id="3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D25AD-86B5-4CE2-9C64-A87FAADA1954}">
  <dimension ref="A1:R65"/>
  <sheetViews>
    <sheetView topLeftCell="A2" zoomScale="120" zoomScaleNormal="120" workbookViewId="0">
      <selection activeCell="T13" sqref="T13"/>
    </sheetView>
  </sheetViews>
  <sheetFormatPr defaultRowHeight="15" x14ac:dyDescent="0.25"/>
  <cols>
    <col min="1" max="1" width="11.85546875" customWidth="1"/>
    <col min="2" max="2" width="24.28515625" bestFit="1" customWidth="1"/>
    <col min="4" max="18" width="9.140625" style="106"/>
  </cols>
  <sheetData>
    <row r="1" spans="1:18" ht="18.75" x14ac:dyDescent="0.25">
      <c r="A1" s="81" t="s">
        <v>36</v>
      </c>
      <c r="B1" s="81"/>
      <c r="C1" s="81"/>
      <c r="D1" s="100"/>
      <c r="E1" s="100"/>
      <c r="F1" s="100"/>
      <c r="G1" s="100"/>
      <c r="H1" s="100"/>
      <c r="I1" s="100"/>
      <c r="J1" s="100"/>
      <c r="K1" s="100"/>
      <c r="L1" s="100"/>
      <c r="M1" s="101"/>
      <c r="N1" s="100"/>
      <c r="O1" s="100"/>
      <c r="P1" s="100"/>
      <c r="Q1" s="100"/>
    </row>
    <row r="2" spans="1:18" ht="75" x14ac:dyDescent="0.25">
      <c r="A2" s="51"/>
      <c r="B2" s="52" t="s">
        <v>1</v>
      </c>
      <c r="C2" s="53"/>
      <c r="D2" s="35" t="s">
        <v>2</v>
      </c>
      <c r="E2" s="35" t="s">
        <v>3</v>
      </c>
      <c r="F2" s="35" t="s">
        <v>4</v>
      </c>
      <c r="G2" s="35" t="s">
        <v>5</v>
      </c>
      <c r="H2" s="35" t="s">
        <v>37</v>
      </c>
      <c r="I2" s="64" t="s">
        <v>6</v>
      </c>
      <c r="J2" s="35" t="s">
        <v>7</v>
      </c>
      <c r="K2" s="64" t="s">
        <v>8</v>
      </c>
      <c r="L2" s="64" t="s">
        <v>9</v>
      </c>
      <c r="M2" s="35" t="s">
        <v>38</v>
      </c>
      <c r="N2" s="64" t="s">
        <v>10</v>
      </c>
      <c r="O2" s="35" t="s">
        <v>11</v>
      </c>
      <c r="P2" s="64" t="s">
        <v>39</v>
      </c>
      <c r="Q2" s="35" t="s">
        <v>12</v>
      </c>
    </row>
    <row r="3" spans="1:18" ht="15.75" x14ac:dyDescent="0.25">
      <c r="A3" s="57" t="s">
        <v>13</v>
      </c>
      <c r="B3" s="51"/>
      <c r="C3" s="54"/>
      <c r="D3" s="5"/>
      <c r="E3" s="5"/>
      <c r="F3" s="5"/>
      <c r="G3" s="5"/>
      <c r="H3" s="5"/>
      <c r="I3" s="66"/>
      <c r="J3" s="5"/>
      <c r="K3" s="66"/>
      <c r="L3" s="66"/>
      <c r="M3" s="101"/>
      <c r="N3" s="66"/>
      <c r="O3" s="5"/>
      <c r="P3" s="66"/>
      <c r="Q3" s="5"/>
    </row>
    <row r="4" spans="1:18" x14ac:dyDescent="0.25">
      <c r="A4" s="54"/>
      <c r="B4" s="95" t="s">
        <v>14</v>
      </c>
      <c r="C4" s="95"/>
      <c r="D4" s="112">
        <v>75.5</v>
      </c>
      <c r="E4" s="89">
        <f>SUM(F4:H4)</f>
        <v>159</v>
      </c>
      <c r="F4" s="89">
        <v>93</v>
      </c>
      <c r="G4" s="89">
        <v>66</v>
      </c>
      <c r="H4" s="89">
        <v>0</v>
      </c>
      <c r="I4" s="89">
        <v>1</v>
      </c>
      <c r="J4" s="89">
        <v>8</v>
      </c>
      <c r="K4" s="89">
        <v>6</v>
      </c>
      <c r="L4" s="89">
        <v>7</v>
      </c>
      <c r="M4" s="114">
        <v>0</v>
      </c>
      <c r="N4" s="89">
        <v>10</v>
      </c>
      <c r="O4" s="89">
        <v>10</v>
      </c>
      <c r="P4" s="89">
        <v>2</v>
      </c>
      <c r="Q4" s="89">
        <v>115</v>
      </c>
    </row>
    <row r="5" spans="1:18" x14ac:dyDescent="0.25">
      <c r="A5" s="55"/>
      <c r="B5" s="95" t="s">
        <v>16</v>
      </c>
      <c r="C5" s="95"/>
      <c r="D5" s="89">
        <v>119</v>
      </c>
      <c r="E5" s="89">
        <f t="shared" ref="E5:E8" si="0">SUM(F5:H5)</f>
        <v>119</v>
      </c>
      <c r="F5" s="89">
        <v>71</v>
      </c>
      <c r="G5" s="89">
        <v>47</v>
      </c>
      <c r="H5" s="89">
        <v>1</v>
      </c>
      <c r="I5" s="89">
        <v>0</v>
      </c>
      <c r="J5" s="89">
        <v>8</v>
      </c>
      <c r="K5" s="89">
        <v>6</v>
      </c>
      <c r="L5" s="89">
        <v>9</v>
      </c>
      <c r="M5" s="114">
        <v>0</v>
      </c>
      <c r="N5" s="89">
        <v>3</v>
      </c>
      <c r="O5" s="89">
        <v>1</v>
      </c>
      <c r="P5" s="89">
        <v>0</v>
      </c>
      <c r="Q5" s="89">
        <v>92</v>
      </c>
    </row>
    <row r="6" spans="1:18" x14ac:dyDescent="0.25">
      <c r="A6" s="55"/>
      <c r="B6" s="95" t="s">
        <v>17</v>
      </c>
      <c r="C6" s="95"/>
      <c r="D6" s="89">
        <v>39</v>
      </c>
      <c r="E6" s="89">
        <f t="shared" si="0"/>
        <v>39</v>
      </c>
      <c r="F6" s="89">
        <v>20</v>
      </c>
      <c r="G6" s="89">
        <v>19</v>
      </c>
      <c r="H6" s="89">
        <v>0</v>
      </c>
      <c r="I6" s="89">
        <v>1</v>
      </c>
      <c r="J6" s="89">
        <v>4</v>
      </c>
      <c r="K6" s="89">
        <v>5</v>
      </c>
      <c r="L6" s="89">
        <v>6</v>
      </c>
      <c r="M6" s="114">
        <v>0</v>
      </c>
      <c r="N6" s="89">
        <v>7</v>
      </c>
      <c r="O6" s="89">
        <v>2</v>
      </c>
      <c r="P6" s="89">
        <v>1</v>
      </c>
      <c r="Q6" s="89">
        <v>13</v>
      </c>
    </row>
    <row r="7" spans="1:18" x14ac:dyDescent="0.25">
      <c r="A7" s="55"/>
      <c r="B7" s="95" t="s">
        <v>18</v>
      </c>
      <c r="C7" s="95"/>
      <c r="D7" s="89">
        <v>157</v>
      </c>
      <c r="E7" s="89">
        <f t="shared" si="0"/>
        <v>157</v>
      </c>
      <c r="F7" s="89">
        <v>83</v>
      </c>
      <c r="G7" s="89">
        <v>74</v>
      </c>
      <c r="H7" s="89">
        <v>0</v>
      </c>
      <c r="I7" s="89">
        <v>0</v>
      </c>
      <c r="J7" s="89">
        <v>18</v>
      </c>
      <c r="K7" s="89">
        <v>12</v>
      </c>
      <c r="L7" s="89">
        <v>18</v>
      </c>
      <c r="M7" s="114">
        <v>0</v>
      </c>
      <c r="N7" s="89">
        <v>1</v>
      </c>
      <c r="O7" s="89">
        <v>1</v>
      </c>
      <c r="P7" s="89">
        <v>0</v>
      </c>
      <c r="Q7" s="89">
        <v>107</v>
      </c>
    </row>
    <row r="8" spans="1:18" x14ac:dyDescent="0.25">
      <c r="A8" s="55"/>
      <c r="B8" s="96" t="s">
        <v>40</v>
      </c>
      <c r="C8" s="96"/>
      <c r="D8" s="113">
        <v>6</v>
      </c>
      <c r="E8" s="89">
        <f t="shared" si="0"/>
        <v>10</v>
      </c>
      <c r="F8" s="113">
        <v>4</v>
      </c>
      <c r="G8" s="113">
        <v>6</v>
      </c>
      <c r="H8" s="113">
        <v>0</v>
      </c>
      <c r="I8" s="113">
        <v>0</v>
      </c>
      <c r="J8" s="113">
        <v>1</v>
      </c>
      <c r="K8" s="113">
        <v>0</v>
      </c>
      <c r="L8" s="113">
        <v>1</v>
      </c>
      <c r="M8" s="114">
        <v>0</v>
      </c>
      <c r="N8" s="113">
        <v>0</v>
      </c>
      <c r="O8" s="113">
        <v>0</v>
      </c>
      <c r="P8" s="113">
        <v>0</v>
      </c>
      <c r="Q8" s="113">
        <v>8</v>
      </c>
    </row>
    <row r="9" spans="1:18" x14ac:dyDescent="0.25">
      <c r="A9" s="55"/>
      <c r="B9" s="91" t="s">
        <v>19</v>
      </c>
      <c r="C9" s="95"/>
      <c r="D9" s="5">
        <f>SUM(D4:D8)</f>
        <v>396.5</v>
      </c>
      <c r="E9" s="90">
        <f>SUM(E4:E8)</f>
        <v>484</v>
      </c>
      <c r="F9" s="5">
        <f t="shared" ref="F9:Q9" si="1">SUM(F4:F8)</f>
        <v>271</v>
      </c>
      <c r="G9" s="5">
        <f t="shared" si="1"/>
        <v>212</v>
      </c>
      <c r="H9" s="5">
        <f t="shared" si="1"/>
        <v>1</v>
      </c>
      <c r="I9" s="5">
        <f t="shared" si="1"/>
        <v>2</v>
      </c>
      <c r="J9" s="5">
        <f t="shared" si="1"/>
        <v>39</v>
      </c>
      <c r="K9" s="5">
        <f t="shared" si="1"/>
        <v>29</v>
      </c>
      <c r="L9" s="5">
        <f t="shared" si="1"/>
        <v>41</v>
      </c>
      <c r="M9" s="90">
        <f>SUM(M4:M8)</f>
        <v>0</v>
      </c>
      <c r="N9" s="5">
        <f t="shared" si="1"/>
        <v>21</v>
      </c>
      <c r="O9" s="5">
        <f t="shared" si="1"/>
        <v>14</v>
      </c>
      <c r="P9" s="5">
        <f t="shared" si="1"/>
        <v>3</v>
      </c>
      <c r="Q9" s="5">
        <f t="shared" si="1"/>
        <v>335</v>
      </c>
    </row>
    <row r="10" spans="1:18" ht="15.75" x14ac:dyDescent="0.25">
      <c r="A10" s="57" t="s">
        <v>41</v>
      </c>
      <c r="B10" s="91"/>
      <c r="C10" s="95"/>
      <c r="D10" s="5"/>
      <c r="E10" s="5"/>
      <c r="F10" s="5"/>
      <c r="G10" s="5"/>
      <c r="H10" s="5"/>
      <c r="I10" s="5"/>
      <c r="J10" s="5"/>
      <c r="K10" s="5"/>
      <c r="L10" s="5"/>
      <c r="M10" s="114"/>
      <c r="N10" s="5"/>
      <c r="O10" s="5"/>
      <c r="P10" s="5"/>
      <c r="Q10" s="5"/>
    </row>
    <row r="11" spans="1:18" x14ac:dyDescent="0.25">
      <c r="A11" s="54"/>
      <c r="B11" s="95" t="s">
        <v>42</v>
      </c>
      <c r="C11" s="95"/>
      <c r="D11" s="89">
        <v>21.8</v>
      </c>
      <c r="E11" s="89">
        <f>SUM(F11:H11)</f>
        <v>41</v>
      </c>
      <c r="F11" s="89">
        <v>23</v>
      </c>
      <c r="G11" s="89">
        <v>18</v>
      </c>
      <c r="H11" s="89">
        <v>0</v>
      </c>
      <c r="I11" s="89">
        <v>0</v>
      </c>
      <c r="J11" s="89">
        <v>4</v>
      </c>
      <c r="K11" s="89">
        <v>2</v>
      </c>
      <c r="L11" s="89">
        <v>3</v>
      </c>
      <c r="M11" s="114">
        <v>0</v>
      </c>
      <c r="N11" s="89">
        <v>5</v>
      </c>
      <c r="O11" s="89">
        <v>2</v>
      </c>
      <c r="P11" s="89">
        <v>0</v>
      </c>
      <c r="Q11" s="89">
        <v>25</v>
      </c>
    </row>
    <row r="12" spans="1:18" x14ac:dyDescent="0.25">
      <c r="A12" s="54"/>
      <c r="B12" s="95" t="s">
        <v>16</v>
      </c>
      <c r="C12" s="95"/>
      <c r="D12" s="89">
        <v>49</v>
      </c>
      <c r="E12" s="89">
        <f t="shared" ref="E12:E14" si="2">SUM(F12:H12)</f>
        <v>49</v>
      </c>
      <c r="F12" s="89">
        <v>16</v>
      </c>
      <c r="G12" s="89">
        <v>33</v>
      </c>
      <c r="H12" s="89">
        <v>0</v>
      </c>
      <c r="I12" s="89">
        <v>0</v>
      </c>
      <c r="J12" s="89">
        <v>8</v>
      </c>
      <c r="K12" s="89">
        <v>4</v>
      </c>
      <c r="L12" s="89">
        <v>4</v>
      </c>
      <c r="M12" s="114">
        <v>0</v>
      </c>
      <c r="N12" s="89">
        <v>3</v>
      </c>
      <c r="O12" s="89">
        <v>0</v>
      </c>
      <c r="P12" s="89">
        <v>1</v>
      </c>
      <c r="Q12" s="89">
        <v>29</v>
      </c>
    </row>
    <row r="13" spans="1:18" x14ac:dyDescent="0.25">
      <c r="A13" s="54"/>
      <c r="B13" s="95" t="s">
        <v>17</v>
      </c>
      <c r="C13" s="95"/>
      <c r="D13" s="6">
        <v>27</v>
      </c>
      <c r="E13" s="89">
        <f t="shared" si="2"/>
        <v>27</v>
      </c>
      <c r="F13" s="6">
        <v>10</v>
      </c>
      <c r="G13" s="6">
        <v>17</v>
      </c>
      <c r="H13" s="6">
        <v>0</v>
      </c>
      <c r="I13" s="6">
        <v>0</v>
      </c>
      <c r="J13" s="6">
        <v>3</v>
      </c>
      <c r="K13" s="6">
        <v>1</v>
      </c>
      <c r="L13" s="6">
        <v>2</v>
      </c>
      <c r="M13" s="114">
        <v>0</v>
      </c>
      <c r="N13" s="6">
        <v>9</v>
      </c>
      <c r="O13" s="6">
        <v>1</v>
      </c>
      <c r="P13" s="6">
        <v>0</v>
      </c>
      <c r="Q13" s="6">
        <v>11</v>
      </c>
    </row>
    <row r="14" spans="1:18" s="99" customFormat="1" x14ac:dyDescent="0.25">
      <c r="A14" s="55"/>
      <c r="B14" s="96" t="s">
        <v>18</v>
      </c>
      <c r="C14" s="96"/>
      <c r="D14" s="115">
        <v>66</v>
      </c>
      <c r="E14" s="115">
        <f t="shared" si="2"/>
        <v>66</v>
      </c>
      <c r="F14" s="115">
        <v>15</v>
      </c>
      <c r="G14" s="115">
        <v>51</v>
      </c>
      <c r="H14" s="115">
        <v>0</v>
      </c>
      <c r="I14" s="115">
        <v>0</v>
      </c>
      <c r="J14" s="115">
        <v>17</v>
      </c>
      <c r="K14" s="115">
        <v>3</v>
      </c>
      <c r="L14" s="115">
        <v>3</v>
      </c>
      <c r="M14" s="116">
        <v>0</v>
      </c>
      <c r="N14" s="115">
        <v>1</v>
      </c>
      <c r="O14" s="115">
        <v>0</v>
      </c>
      <c r="P14" s="115">
        <v>0</v>
      </c>
      <c r="Q14" s="115">
        <v>42</v>
      </c>
      <c r="R14" s="107"/>
    </row>
    <row r="15" spans="1:18" s="99" customFormat="1" x14ac:dyDescent="0.25">
      <c r="A15" s="55"/>
      <c r="B15" s="91" t="s">
        <v>19</v>
      </c>
      <c r="C15" s="95"/>
      <c r="D15" s="5">
        <f t="shared" ref="D15:Q15" si="3">SUM(D11:D14)</f>
        <v>163.80000000000001</v>
      </c>
      <c r="E15" s="5">
        <f t="shared" si="3"/>
        <v>183</v>
      </c>
      <c r="F15" s="5">
        <f t="shared" si="3"/>
        <v>64</v>
      </c>
      <c r="G15" s="5">
        <f t="shared" si="3"/>
        <v>119</v>
      </c>
      <c r="H15" s="5">
        <f t="shared" si="3"/>
        <v>0</v>
      </c>
      <c r="I15" s="5">
        <f t="shared" si="3"/>
        <v>0</v>
      </c>
      <c r="J15" s="5">
        <f t="shared" si="3"/>
        <v>32</v>
      </c>
      <c r="K15" s="5">
        <f t="shared" si="3"/>
        <v>10</v>
      </c>
      <c r="L15" s="5">
        <f t="shared" si="3"/>
        <v>12</v>
      </c>
      <c r="M15" s="5">
        <f t="shared" si="3"/>
        <v>0</v>
      </c>
      <c r="N15" s="5">
        <f t="shared" si="3"/>
        <v>18</v>
      </c>
      <c r="O15" s="5">
        <f t="shared" si="3"/>
        <v>3</v>
      </c>
      <c r="P15" s="5">
        <f t="shared" si="3"/>
        <v>1</v>
      </c>
      <c r="Q15" s="5">
        <f t="shared" si="3"/>
        <v>107</v>
      </c>
      <c r="R15" s="106"/>
    </row>
    <row r="16" spans="1:18" ht="15.75" x14ac:dyDescent="0.25">
      <c r="A16" s="57" t="s">
        <v>43</v>
      </c>
      <c r="B16" s="91"/>
      <c r="C16" s="95"/>
      <c r="D16" s="5"/>
      <c r="E16" s="5"/>
      <c r="F16" s="5"/>
      <c r="G16" s="5"/>
      <c r="H16" s="5"/>
      <c r="I16" s="5"/>
      <c r="J16" s="5"/>
      <c r="K16" s="5"/>
      <c r="L16" s="5"/>
      <c r="M16" s="114"/>
      <c r="N16" s="5"/>
      <c r="O16" s="5"/>
      <c r="P16" s="5"/>
      <c r="Q16" s="5"/>
    </row>
    <row r="17" spans="1:17" x14ac:dyDescent="0.25">
      <c r="A17" s="54"/>
      <c r="B17" s="95" t="s">
        <v>14</v>
      </c>
      <c r="C17" s="95"/>
      <c r="D17" s="89">
        <v>18.3</v>
      </c>
      <c r="E17" s="89">
        <f>SUM(F17:H17)</f>
        <v>57</v>
      </c>
      <c r="F17" s="89">
        <v>40</v>
      </c>
      <c r="G17" s="89">
        <v>17</v>
      </c>
      <c r="H17" s="89">
        <v>0</v>
      </c>
      <c r="I17" s="89">
        <v>0</v>
      </c>
      <c r="J17" s="89">
        <v>4</v>
      </c>
      <c r="K17" s="89">
        <v>6</v>
      </c>
      <c r="L17" s="89">
        <v>3</v>
      </c>
      <c r="M17" s="114">
        <v>0</v>
      </c>
      <c r="N17" s="89">
        <v>2</v>
      </c>
      <c r="O17" s="89">
        <v>5</v>
      </c>
      <c r="P17" s="89">
        <v>0</v>
      </c>
      <c r="Q17" s="89">
        <v>37</v>
      </c>
    </row>
    <row r="18" spans="1:17" x14ac:dyDescent="0.25">
      <c r="A18" s="55"/>
      <c r="B18" s="95" t="s">
        <v>16</v>
      </c>
      <c r="C18" s="95"/>
      <c r="D18" s="89">
        <v>14</v>
      </c>
      <c r="E18" s="89">
        <f t="shared" ref="E18:E21" si="4">SUM(F18:H18)</f>
        <v>14</v>
      </c>
      <c r="F18" s="89">
        <v>11</v>
      </c>
      <c r="G18" s="89">
        <v>3</v>
      </c>
      <c r="H18" s="89">
        <v>0</v>
      </c>
      <c r="I18" s="89">
        <v>0</v>
      </c>
      <c r="J18" s="89">
        <v>1</v>
      </c>
      <c r="K18" s="89">
        <v>1</v>
      </c>
      <c r="L18" s="89">
        <v>1</v>
      </c>
      <c r="M18" s="114">
        <v>0</v>
      </c>
      <c r="N18" s="89">
        <v>2</v>
      </c>
      <c r="O18" s="89">
        <v>0</v>
      </c>
      <c r="P18" s="89">
        <v>0</v>
      </c>
      <c r="Q18" s="89">
        <v>9</v>
      </c>
    </row>
    <row r="19" spans="1:17" x14ac:dyDescent="0.25">
      <c r="A19" s="55"/>
      <c r="B19" s="95" t="s">
        <v>17</v>
      </c>
      <c r="C19" s="95"/>
      <c r="D19" s="89">
        <v>12</v>
      </c>
      <c r="E19" s="89">
        <f t="shared" si="4"/>
        <v>12</v>
      </c>
      <c r="F19" s="89">
        <v>9</v>
      </c>
      <c r="G19" s="89">
        <v>3</v>
      </c>
      <c r="H19" s="89">
        <v>0</v>
      </c>
      <c r="I19" s="89">
        <v>0</v>
      </c>
      <c r="J19" s="89">
        <v>5</v>
      </c>
      <c r="K19" s="89">
        <v>2</v>
      </c>
      <c r="L19" s="89">
        <v>2</v>
      </c>
      <c r="M19" s="114">
        <v>0</v>
      </c>
      <c r="N19" s="89">
        <v>0</v>
      </c>
      <c r="O19" s="89">
        <v>1</v>
      </c>
      <c r="P19" s="89">
        <v>0</v>
      </c>
      <c r="Q19" s="89">
        <v>2</v>
      </c>
    </row>
    <row r="20" spans="1:17" x14ac:dyDescent="0.25">
      <c r="A20" s="55"/>
      <c r="B20" s="95" t="s">
        <v>18</v>
      </c>
      <c r="C20" s="95"/>
      <c r="D20" s="89">
        <v>44</v>
      </c>
      <c r="E20" s="89">
        <f t="shared" si="4"/>
        <v>44</v>
      </c>
      <c r="F20" s="89">
        <v>31</v>
      </c>
      <c r="G20" s="89">
        <v>13</v>
      </c>
      <c r="H20" s="89">
        <v>0</v>
      </c>
      <c r="I20" s="89">
        <v>0</v>
      </c>
      <c r="J20" s="89">
        <v>9</v>
      </c>
      <c r="K20" s="89">
        <v>8</v>
      </c>
      <c r="L20" s="89">
        <v>3</v>
      </c>
      <c r="M20" s="114">
        <v>0</v>
      </c>
      <c r="N20" s="89">
        <v>0</v>
      </c>
      <c r="O20" s="89">
        <v>0</v>
      </c>
      <c r="P20" s="89">
        <v>0</v>
      </c>
      <c r="Q20" s="89">
        <v>24</v>
      </c>
    </row>
    <row r="21" spans="1:17" x14ac:dyDescent="0.25">
      <c r="A21" s="55"/>
      <c r="B21" s="96" t="s">
        <v>40</v>
      </c>
      <c r="C21" s="96"/>
      <c r="D21" s="89">
        <v>0.5</v>
      </c>
      <c r="E21" s="89">
        <f t="shared" si="4"/>
        <v>1</v>
      </c>
      <c r="F21" s="89">
        <v>1</v>
      </c>
      <c r="G21" s="89">
        <v>0</v>
      </c>
      <c r="H21" s="89">
        <v>0</v>
      </c>
      <c r="I21" s="89">
        <v>0</v>
      </c>
      <c r="J21" s="89">
        <v>0</v>
      </c>
      <c r="K21" s="89">
        <v>0</v>
      </c>
      <c r="L21" s="89">
        <v>0</v>
      </c>
      <c r="M21" s="114">
        <v>0</v>
      </c>
      <c r="N21" s="89">
        <v>0</v>
      </c>
      <c r="O21" s="89">
        <v>0</v>
      </c>
      <c r="P21" s="89">
        <v>0</v>
      </c>
      <c r="Q21" s="89">
        <v>1</v>
      </c>
    </row>
    <row r="22" spans="1:17" x14ac:dyDescent="0.25">
      <c r="A22" s="55"/>
      <c r="B22" s="51" t="s">
        <v>19</v>
      </c>
      <c r="C22" s="54"/>
      <c r="D22" s="90">
        <f>SUM(D17:D21)</f>
        <v>88.8</v>
      </c>
      <c r="E22" s="90">
        <f t="shared" ref="E22:Q22" si="5">SUM(E17:E21)</f>
        <v>128</v>
      </c>
      <c r="F22" s="90">
        <f t="shared" si="5"/>
        <v>92</v>
      </c>
      <c r="G22" s="90">
        <f t="shared" si="5"/>
        <v>36</v>
      </c>
      <c r="H22" s="90">
        <f t="shared" si="5"/>
        <v>0</v>
      </c>
      <c r="I22" s="90">
        <f t="shared" si="5"/>
        <v>0</v>
      </c>
      <c r="J22" s="90">
        <f t="shared" si="5"/>
        <v>19</v>
      </c>
      <c r="K22" s="90">
        <f t="shared" si="5"/>
        <v>17</v>
      </c>
      <c r="L22" s="90">
        <f t="shared" si="5"/>
        <v>9</v>
      </c>
      <c r="M22" s="90">
        <f>SUM(M17:M21)</f>
        <v>0</v>
      </c>
      <c r="N22" s="90">
        <f t="shared" si="5"/>
        <v>4</v>
      </c>
      <c r="O22" s="90">
        <f t="shared" si="5"/>
        <v>6</v>
      </c>
      <c r="P22" s="90">
        <f t="shared" si="5"/>
        <v>0</v>
      </c>
      <c r="Q22" s="90">
        <f t="shared" si="5"/>
        <v>73</v>
      </c>
    </row>
    <row r="23" spans="1:17" ht="15.75" x14ac:dyDescent="0.25">
      <c r="A23" s="57" t="s">
        <v>22</v>
      </c>
      <c r="B23" s="51"/>
      <c r="C23" s="54"/>
      <c r="D23" s="5"/>
      <c r="E23" s="5"/>
      <c r="F23" s="5"/>
      <c r="G23" s="5"/>
      <c r="H23" s="5"/>
      <c r="I23" s="5"/>
      <c r="J23" s="5"/>
      <c r="K23" s="5"/>
      <c r="L23" s="5"/>
      <c r="M23" s="114"/>
      <c r="N23" s="5"/>
      <c r="O23" s="5"/>
      <c r="P23" s="5"/>
      <c r="Q23" s="5"/>
    </row>
    <row r="24" spans="1:17" x14ac:dyDescent="0.25">
      <c r="A24" s="54"/>
      <c r="B24" s="54" t="s">
        <v>14</v>
      </c>
      <c r="C24" s="54"/>
      <c r="D24" s="89">
        <v>11.5</v>
      </c>
      <c r="E24" s="89">
        <f>SUM(F24:H24)</f>
        <v>20</v>
      </c>
      <c r="F24" s="89">
        <v>8</v>
      </c>
      <c r="G24" s="89">
        <v>12</v>
      </c>
      <c r="H24" s="89">
        <v>0</v>
      </c>
      <c r="I24" s="89">
        <v>0</v>
      </c>
      <c r="J24" s="89">
        <v>1</v>
      </c>
      <c r="K24" s="89">
        <v>0</v>
      </c>
      <c r="L24" s="89">
        <v>0</v>
      </c>
      <c r="M24" s="114">
        <v>0</v>
      </c>
      <c r="N24" s="89">
        <v>2</v>
      </c>
      <c r="O24" s="89">
        <v>2</v>
      </c>
      <c r="P24" s="89">
        <v>0</v>
      </c>
      <c r="Q24" s="89">
        <v>15</v>
      </c>
    </row>
    <row r="25" spans="1:17" x14ac:dyDescent="0.25">
      <c r="A25" s="54"/>
      <c r="B25" s="95" t="s">
        <v>16</v>
      </c>
      <c r="C25" s="54"/>
      <c r="D25" s="89">
        <v>21</v>
      </c>
      <c r="E25" s="89">
        <f t="shared" ref="E25:E28" si="6">SUM(F25:H25)</f>
        <v>21</v>
      </c>
      <c r="F25" s="89">
        <v>8</v>
      </c>
      <c r="G25" s="89">
        <v>13</v>
      </c>
      <c r="H25" s="89">
        <v>0</v>
      </c>
      <c r="I25" s="89">
        <v>0</v>
      </c>
      <c r="J25" s="89">
        <v>0</v>
      </c>
      <c r="K25" s="89">
        <v>2</v>
      </c>
      <c r="L25" s="89">
        <v>1</v>
      </c>
      <c r="M25" s="114">
        <v>0</v>
      </c>
      <c r="N25" s="89">
        <v>1</v>
      </c>
      <c r="O25" s="89">
        <v>0</v>
      </c>
      <c r="P25" s="89">
        <v>0</v>
      </c>
      <c r="Q25" s="89">
        <v>17</v>
      </c>
    </row>
    <row r="26" spans="1:17" x14ac:dyDescent="0.25">
      <c r="A26" s="55"/>
      <c r="B26" s="95" t="s">
        <v>17</v>
      </c>
      <c r="C26" s="54"/>
      <c r="D26" s="89">
        <v>16</v>
      </c>
      <c r="E26" s="89">
        <f t="shared" si="6"/>
        <v>16</v>
      </c>
      <c r="F26" s="89">
        <v>10</v>
      </c>
      <c r="G26" s="89">
        <v>6</v>
      </c>
      <c r="H26" s="89">
        <v>0</v>
      </c>
      <c r="I26" s="89">
        <v>0</v>
      </c>
      <c r="J26" s="89">
        <v>3</v>
      </c>
      <c r="K26" s="89">
        <v>0</v>
      </c>
      <c r="L26" s="89">
        <v>1</v>
      </c>
      <c r="M26" s="114">
        <v>0</v>
      </c>
      <c r="N26" s="89">
        <v>8</v>
      </c>
      <c r="O26" s="89">
        <v>0</v>
      </c>
      <c r="P26" s="89">
        <v>1</v>
      </c>
      <c r="Q26" s="89">
        <v>3</v>
      </c>
    </row>
    <row r="27" spans="1:17" x14ac:dyDescent="0.25">
      <c r="A27" s="55"/>
      <c r="B27" s="54" t="s">
        <v>18</v>
      </c>
      <c r="C27" s="54"/>
      <c r="D27" s="89">
        <v>44</v>
      </c>
      <c r="E27" s="89">
        <f t="shared" si="6"/>
        <v>44</v>
      </c>
      <c r="F27" s="89">
        <v>12</v>
      </c>
      <c r="G27" s="89">
        <v>31</v>
      </c>
      <c r="H27" s="89">
        <v>1</v>
      </c>
      <c r="I27" s="89">
        <v>0</v>
      </c>
      <c r="J27" s="89">
        <v>23</v>
      </c>
      <c r="K27" s="89">
        <v>1</v>
      </c>
      <c r="L27" s="89">
        <v>1</v>
      </c>
      <c r="M27" s="114">
        <v>0</v>
      </c>
      <c r="N27" s="89">
        <v>1</v>
      </c>
      <c r="O27" s="89">
        <v>0</v>
      </c>
      <c r="P27" s="89">
        <v>0</v>
      </c>
      <c r="Q27" s="89">
        <v>18</v>
      </c>
    </row>
    <row r="28" spans="1:17" x14ac:dyDescent="0.25">
      <c r="A28" s="55"/>
      <c r="B28" s="56" t="s">
        <v>40</v>
      </c>
      <c r="C28" s="56"/>
      <c r="D28" s="89">
        <v>0.5</v>
      </c>
      <c r="E28" s="89">
        <f t="shared" si="6"/>
        <v>1</v>
      </c>
      <c r="F28" s="89">
        <v>0</v>
      </c>
      <c r="G28" s="89">
        <v>1</v>
      </c>
      <c r="H28" s="89">
        <v>0</v>
      </c>
      <c r="I28" s="89">
        <v>0</v>
      </c>
      <c r="J28" s="89">
        <v>1</v>
      </c>
      <c r="K28" s="89">
        <v>0</v>
      </c>
      <c r="L28" s="89">
        <v>0</v>
      </c>
      <c r="M28" s="114">
        <v>0</v>
      </c>
      <c r="N28" s="89">
        <v>0</v>
      </c>
      <c r="O28" s="89">
        <v>0</v>
      </c>
      <c r="P28" s="89">
        <v>0</v>
      </c>
      <c r="Q28" s="89">
        <v>0</v>
      </c>
    </row>
    <row r="29" spans="1:17" x14ac:dyDescent="0.25">
      <c r="A29" s="55"/>
      <c r="B29" s="51" t="s">
        <v>19</v>
      </c>
      <c r="C29" s="54"/>
      <c r="D29" s="90">
        <f>SUM(D24:D28)</f>
        <v>93</v>
      </c>
      <c r="E29" s="90">
        <f>SUM(E24:E28)</f>
        <v>102</v>
      </c>
      <c r="F29" s="90">
        <f t="shared" ref="F29:Q29" si="7">SUM(F24:F28)</f>
        <v>38</v>
      </c>
      <c r="G29" s="90">
        <f>SUM(G24:G28)</f>
        <v>63</v>
      </c>
      <c r="H29" s="90">
        <f>SUM(H24:H28)</f>
        <v>1</v>
      </c>
      <c r="I29" s="90">
        <f t="shared" si="7"/>
        <v>0</v>
      </c>
      <c r="J29" s="90">
        <f t="shared" si="7"/>
        <v>28</v>
      </c>
      <c r="K29" s="90">
        <f t="shared" si="7"/>
        <v>3</v>
      </c>
      <c r="L29" s="90">
        <f t="shared" si="7"/>
        <v>3</v>
      </c>
      <c r="M29" s="90">
        <f>SUM(M24:M28)</f>
        <v>0</v>
      </c>
      <c r="N29" s="90">
        <f t="shared" si="7"/>
        <v>12</v>
      </c>
      <c r="O29" s="90">
        <f t="shared" si="7"/>
        <v>2</v>
      </c>
      <c r="P29" s="90">
        <f t="shared" si="7"/>
        <v>1</v>
      </c>
      <c r="Q29" s="90">
        <f t="shared" si="7"/>
        <v>53</v>
      </c>
    </row>
    <row r="30" spans="1:17" ht="15.75" x14ac:dyDescent="0.25">
      <c r="A30" s="57" t="s">
        <v>44</v>
      </c>
      <c r="B30" s="51"/>
      <c r="C30" s="54"/>
      <c r="D30" s="6"/>
      <c r="E30" s="5"/>
      <c r="F30" s="6"/>
      <c r="G30" s="6"/>
      <c r="H30" s="6"/>
      <c r="I30" s="6"/>
      <c r="J30" s="6"/>
      <c r="K30" s="6"/>
      <c r="L30" s="6"/>
      <c r="M30" s="114"/>
      <c r="N30" s="6"/>
      <c r="O30" s="6"/>
      <c r="P30" s="6"/>
      <c r="Q30" s="6"/>
    </row>
    <row r="31" spans="1:17" x14ac:dyDescent="0.25">
      <c r="A31" s="54"/>
      <c r="B31" s="54" t="s">
        <v>14</v>
      </c>
      <c r="C31" s="54"/>
      <c r="D31" s="89">
        <v>57.4</v>
      </c>
      <c r="E31" s="89">
        <f>SUM(F31:H31)</f>
        <v>166</v>
      </c>
      <c r="F31" s="89">
        <v>142</v>
      </c>
      <c r="G31" s="89">
        <v>24</v>
      </c>
      <c r="H31" s="89">
        <v>0</v>
      </c>
      <c r="I31" s="89">
        <v>1</v>
      </c>
      <c r="J31" s="89">
        <v>6</v>
      </c>
      <c r="K31" s="89">
        <v>15</v>
      </c>
      <c r="L31" s="89">
        <v>5</v>
      </c>
      <c r="M31" s="114">
        <v>1</v>
      </c>
      <c r="N31" s="89">
        <v>0</v>
      </c>
      <c r="O31" s="89">
        <v>37</v>
      </c>
      <c r="P31" s="89">
        <v>0</v>
      </c>
      <c r="Q31" s="89">
        <v>101</v>
      </c>
    </row>
    <row r="32" spans="1:17" x14ac:dyDescent="0.25">
      <c r="A32" s="54"/>
      <c r="B32" s="54" t="s">
        <v>16</v>
      </c>
      <c r="C32" s="54"/>
      <c r="D32" s="89">
        <v>39</v>
      </c>
      <c r="E32" s="89">
        <f t="shared" ref="E32:E34" si="8">SUM(F32:H32)</f>
        <v>39</v>
      </c>
      <c r="F32" s="89">
        <v>35</v>
      </c>
      <c r="G32" s="89">
        <v>4</v>
      </c>
      <c r="H32" s="89">
        <v>0</v>
      </c>
      <c r="I32" s="89">
        <v>0</v>
      </c>
      <c r="J32" s="89">
        <v>1</v>
      </c>
      <c r="K32" s="89">
        <v>2</v>
      </c>
      <c r="L32" s="89">
        <v>3</v>
      </c>
      <c r="M32" s="114">
        <v>0</v>
      </c>
      <c r="N32" s="89">
        <v>0</v>
      </c>
      <c r="O32" s="89">
        <v>0</v>
      </c>
      <c r="P32" s="89">
        <v>0</v>
      </c>
      <c r="Q32" s="89">
        <v>33</v>
      </c>
    </row>
    <row r="33" spans="1:17" x14ac:dyDescent="0.25">
      <c r="A33" s="55"/>
      <c r="B33" s="54" t="s">
        <v>17</v>
      </c>
      <c r="C33" s="54"/>
      <c r="D33" s="89">
        <v>14</v>
      </c>
      <c r="E33" s="89">
        <f t="shared" si="8"/>
        <v>14</v>
      </c>
      <c r="F33" s="89">
        <v>12</v>
      </c>
      <c r="G33" s="89">
        <v>2</v>
      </c>
      <c r="H33" s="89">
        <v>0</v>
      </c>
      <c r="I33" s="89">
        <v>0</v>
      </c>
      <c r="J33" s="89">
        <v>2</v>
      </c>
      <c r="K33" s="89">
        <v>1</v>
      </c>
      <c r="L33" s="89">
        <v>1</v>
      </c>
      <c r="M33" s="114">
        <v>0</v>
      </c>
      <c r="N33" s="89">
        <v>2</v>
      </c>
      <c r="O33" s="89">
        <v>1</v>
      </c>
      <c r="P33" s="89">
        <v>0</v>
      </c>
      <c r="Q33" s="89">
        <v>7</v>
      </c>
    </row>
    <row r="34" spans="1:17" x14ac:dyDescent="0.25">
      <c r="A34" s="55"/>
      <c r="B34" s="56" t="s">
        <v>18</v>
      </c>
      <c r="C34" s="56"/>
      <c r="D34" s="89">
        <v>24</v>
      </c>
      <c r="E34" s="89">
        <f t="shared" si="8"/>
        <v>24</v>
      </c>
      <c r="F34" s="89">
        <v>18</v>
      </c>
      <c r="G34" s="89">
        <v>6</v>
      </c>
      <c r="H34" s="89">
        <v>0</v>
      </c>
      <c r="I34" s="89">
        <v>0</v>
      </c>
      <c r="J34" s="89">
        <v>5</v>
      </c>
      <c r="K34" s="89">
        <v>2</v>
      </c>
      <c r="L34" s="89">
        <v>1</v>
      </c>
      <c r="M34" s="114">
        <v>0</v>
      </c>
      <c r="N34" s="89">
        <v>2</v>
      </c>
      <c r="O34" s="89">
        <v>0</v>
      </c>
      <c r="P34" s="89">
        <v>0</v>
      </c>
      <c r="Q34" s="89">
        <v>14</v>
      </c>
    </row>
    <row r="35" spans="1:17" x14ac:dyDescent="0.25">
      <c r="A35" s="55"/>
      <c r="B35" s="51" t="s">
        <v>19</v>
      </c>
      <c r="C35" s="54"/>
      <c r="D35" s="90">
        <f t="shared" ref="D35:Q35" si="9">SUM(D31:D34)</f>
        <v>134.4</v>
      </c>
      <c r="E35" s="90">
        <f t="shared" si="9"/>
        <v>243</v>
      </c>
      <c r="F35" s="90">
        <f t="shared" si="9"/>
        <v>207</v>
      </c>
      <c r="G35" s="90">
        <f t="shared" si="9"/>
        <v>36</v>
      </c>
      <c r="H35" s="90">
        <f t="shared" si="9"/>
        <v>0</v>
      </c>
      <c r="I35" s="90">
        <f t="shared" si="9"/>
        <v>1</v>
      </c>
      <c r="J35" s="90">
        <f t="shared" si="9"/>
        <v>14</v>
      </c>
      <c r="K35" s="90">
        <f t="shared" si="9"/>
        <v>20</v>
      </c>
      <c r="L35" s="90">
        <f t="shared" si="9"/>
        <v>10</v>
      </c>
      <c r="M35" s="90">
        <f t="shared" si="9"/>
        <v>1</v>
      </c>
      <c r="N35" s="90">
        <f t="shared" si="9"/>
        <v>4</v>
      </c>
      <c r="O35" s="90">
        <f t="shared" si="9"/>
        <v>38</v>
      </c>
      <c r="P35" s="90">
        <f t="shared" si="9"/>
        <v>0</v>
      </c>
      <c r="Q35" s="90">
        <f t="shared" si="9"/>
        <v>155</v>
      </c>
    </row>
    <row r="36" spans="1:17" ht="15.75" x14ac:dyDescent="0.25">
      <c r="A36" s="60" t="s">
        <v>45</v>
      </c>
      <c r="B36" s="54"/>
      <c r="C36" s="54"/>
      <c r="D36" s="5"/>
      <c r="E36" s="5"/>
      <c r="F36" s="5"/>
      <c r="G36" s="5"/>
      <c r="H36" s="5"/>
      <c r="I36" s="5"/>
      <c r="J36" s="5"/>
      <c r="K36" s="5"/>
      <c r="L36" s="5"/>
      <c r="M36" s="114"/>
      <c r="N36" s="5"/>
      <c r="O36" s="5"/>
      <c r="P36" s="5"/>
      <c r="Q36" s="5"/>
    </row>
    <row r="37" spans="1:17" x14ac:dyDescent="0.25">
      <c r="A37" s="54"/>
      <c r="B37" s="54" t="s">
        <v>14</v>
      </c>
      <c r="C37" s="54"/>
      <c r="D37" s="89">
        <v>6.3</v>
      </c>
      <c r="E37" s="89">
        <f>SUM(F37:H37)</f>
        <v>12</v>
      </c>
      <c r="F37" s="89">
        <v>7</v>
      </c>
      <c r="G37" s="89">
        <v>5</v>
      </c>
      <c r="H37" s="89">
        <v>0</v>
      </c>
      <c r="I37" s="89">
        <v>0</v>
      </c>
      <c r="J37" s="89">
        <v>0</v>
      </c>
      <c r="K37" s="89">
        <v>1</v>
      </c>
      <c r="L37" s="89">
        <v>0</v>
      </c>
      <c r="M37" s="89">
        <v>0</v>
      </c>
      <c r="N37" s="89">
        <v>0</v>
      </c>
      <c r="O37" s="89">
        <v>3</v>
      </c>
      <c r="P37" s="89">
        <v>1</v>
      </c>
      <c r="Q37" s="89">
        <v>7</v>
      </c>
    </row>
    <row r="38" spans="1:17" x14ac:dyDescent="0.25">
      <c r="A38" s="55"/>
      <c r="B38" s="96" t="s">
        <v>16</v>
      </c>
      <c r="C38" s="56"/>
      <c r="D38" s="9">
        <v>3</v>
      </c>
      <c r="E38" s="115">
        <f t="shared" ref="E38" si="10">SUM(F38:H38)</f>
        <v>3</v>
      </c>
      <c r="F38" s="9">
        <v>1</v>
      </c>
      <c r="G38" s="9">
        <v>2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115">
        <v>0</v>
      </c>
      <c r="N38" s="9">
        <v>0</v>
      </c>
      <c r="O38" s="9">
        <v>0</v>
      </c>
      <c r="P38" s="9">
        <v>0</v>
      </c>
      <c r="Q38" s="9">
        <v>3</v>
      </c>
    </row>
    <row r="39" spans="1:17" x14ac:dyDescent="0.25">
      <c r="A39" s="55"/>
      <c r="B39" s="51" t="s">
        <v>19</v>
      </c>
      <c r="C39" s="54"/>
      <c r="D39" s="5">
        <f t="shared" ref="D39:Q39" si="11">SUM(D37:D38)</f>
        <v>9.3000000000000007</v>
      </c>
      <c r="E39" s="5">
        <f t="shared" si="11"/>
        <v>15</v>
      </c>
      <c r="F39" s="5">
        <f t="shared" si="11"/>
        <v>8</v>
      </c>
      <c r="G39" s="5">
        <f t="shared" si="11"/>
        <v>7</v>
      </c>
      <c r="H39" s="5">
        <f t="shared" si="11"/>
        <v>0</v>
      </c>
      <c r="I39" s="5">
        <f t="shared" si="11"/>
        <v>0</v>
      </c>
      <c r="J39" s="5">
        <f t="shared" si="11"/>
        <v>0</v>
      </c>
      <c r="K39" s="5">
        <f t="shared" si="11"/>
        <v>1</v>
      </c>
      <c r="L39" s="5">
        <f t="shared" si="11"/>
        <v>0</v>
      </c>
      <c r="M39" s="5">
        <f t="shared" si="11"/>
        <v>0</v>
      </c>
      <c r="N39" s="5">
        <f t="shared" si="11"/>
        <v>0</v>
      </c>
      <c r="O39" s="5">
        <f t="shared" si="11"/>
        <v>3</v>
      </c>
      <c r="P39" s="5">
        <f t="shared" si="11"/>
        <v>1</v>
      </c>
      <c r="Q39" s="5">
        <f t="shared" si="11"/>
        <v>10</v>
      </c>
    </row>
    <row r="40" spans="1:17" ht="15.75" x14ac:dyDescent="0.25">
      <c r="A40" s="57" t="s">
        <v>30</v>
      </c>
      <c r="B40" s="51"/>
      <c r="C40" s="54"/>
      <c r="D40" s="5"/>
      <c r="E40" s="5"/>
      <c r="F40" s="5"/>
      <c r="G40" s="5"/>
      <c r="H40" s="5"/>
      <c r="I40" s="5"/>
      <c r="J40" s="5"/>
      <c r="K40" s="5"/>
      <c r="L40" s="5"/>
      <c r="M40" s="114"/>
      <c r="N40" s="5"/>
      <c r="O40" s="5"/>
      <c r="P40" s="5"/>
      <c r="Q40" s="5"/>
    </row>
    <row r="41" spans="1:17" x14ac:dyDescent="0.25">
      <c r="A41" s="54"/>
      <c r="B41" s="54" t="s">
        <v>14</v>
      </c>
      <c r="C41" s="54"/>
      <c r="D41" s="112">
        <v>0.8</v>
      </c>
      <c r="E41" s="112">
        <f>SUM(F41:H41)</f>
        <v>3</v>
      </c>
      <c r="F41" s="112">
        <v>1</v>
      </c>
      <c r="G41" s="112">
        <v>2</v>
      </c>
      <c r="H41" s="112">
        <v>0</v>
      </c>
      <c r="I41" s="112">
        <v>0</v>
      </c>
      <c r="J41" s="112">
        <v>0</v>
      </c>
      <c r="K41" s="112">
        <v>0</v>
      </c>
      <c r="L41" s="112">
        <v>0</v>
      </c>
      <c r="M41" s="89">
        <v>0</v>
      </c>
      <c r="N41" s="112">
        <v>0</v>
      </c>
      <c r="O41" s="112">
        <v>2</v>
      </c>
      <c r="P41" s="112">
        <v>0</v>
      </c>
      <c r="Q41" s="112">
        <v>1</v>
      </c>
    </row>
    <row r="42" spans="1:17" x14ac:dyDescent="0.25">
      <c r="A42" s="55"/>
      <c r="B42" s="54" t="s">
        <v>16</v>
      </c>
      <c r="C42" s="54"/>
      <c r="D42" s="89">
        <v>1</v>
      </c>
      <c r="E42" s="112">
        <f t="shared" ref="E42:E43" si="12">SUM(F42:H42)</f>
        <v>1</v>
      </c>
      <c r="F42" s="89">
        <v>1</v>
      </c>
      <c r="G42" s="89">
        <v>0</v>
      </c>
      <c r="H42" s="89">
        <v>0</v>
      </c>
      <c r="I42" s="89">
        <v>0</v>
      </c>
      <c r="J42" s="89">
        <v>0</v>
      </c>
      <c r="K42" s="89">
        <v>0</v>
      </c>
      <c r="L42" s="89">
        <v>0</v>
      </c>
      <c r="M42" s="89">
        <v>0</v>
      </c>
      <c r="N42" s="89">
        <v>0</v>
      </c>
      <c r="O42" s="89">
        <v>0</v>
      </c>
      <c r="P42" s="89">
        <v>0</v>
      </c>
      <c r="Q42" s="89">
        <v>1</v>
      </c>
    </row>
    <row r="43" spans="1:17" x14ac:dyDescent="0.25">
      <c r="A43" s="55"/>
      <c r="B43" s="56" t="s">
        <v>18</v>
      </c>
      <c r="C43" s="56"/>
      <c r="D43" s="113">
        <v>1</v>
      </c>
      <c r="E43" s="112">
        <f t="shared" si="12"/>
        <v>1</v>
      </c>
      <c r="F43" s="113">
        <v>0</v>
      </c>
      <c r="G43" s="113">
        <v>1</v>
      </c>
      <c r="H43" s="113">
        <v>0</v>
      </c>
      <c r="I43" s="113">
        <v>0</v>
      </c>
      <c r="J43" s="113">
        <v>0</v>
      </c>
      <c r="K43" s="113">
        <v>0</v>
      </c>
      <c r="L43" s="113">
        <v>0</v>
      </c>
      <c r="M43" s="89">
        <v>0</v>
      </c>
      <c r="N43" s="113">
        <v>0</v>
      </c>
      <c r="O43" s="113">
        <v>0</v>
      </c>
      <c r="P43" s="113">
        <v>0</v>
      </c>
      <c r="Q43" s="89">
        <v>1</v>
      </c>
    </row>
    <row r="44" spans="1:17" x14ac:dyDescent="0.25">
      <c r="A44" s="55"/>
      <c r="B44" s="51" t="s">
        <v>31</v>
      </c>
      <c r="C44" s="51"/>
      <c r="D44" s="5">
        <f t="shared" ref="D44:Q44" si="13">SUM(D41:D43)</f>
        <v>2.8</v>
      </c>
      <c r="E44" s="90">
        <f t="shared" si="13"/>
        <v>5</v>
      </c>
      <c r="F44" s="5">
        <f t="shared" si="13"/>
        <v>2</v>
      </c>
      <c r="G44" s="5">
        <f t="shared" si="13"/>
        <v>3</v>
      </c>
      <c r="H44" s="5">
        <f t="shared" si="13"/>
        <v>0</v>
      </c>
      <c r="I44" s="5">
        <f t="shared" si="13"/>
        <v>0</v>
      </c>
      <c r="J44" s="5">
        <f t="shared" si="13"/>
        <v>0</v>
      </c>
      <c r="K44" s="5">
        <f t="shared" si="13"/>
        <v>0</v>
      </c>
      <c r="L44" s="5">
        <f t="shared" si="13"/>
        <v>0</v>
      </c>
      <c r="M44" s="90">
        <f t="shared" si="13"/>
        <v>0</v>
      </c>
      <c r="N44" s="5">
        <f t="shared" si="13"/>
        <v>0</v>
      </c>
      <c r="O44" s="5">
        <f t="shared" si="13"/>
        <v>2</v>
      </c>
      <c r="P44" s="5">
        <f t="shared" si="13"/>
        <v>0</v>
      </c>
      <c r="Q44" s="90">
        <f t="shared" si="13"/>
        <v>3</v>
      </c>
    </row>
    <row r="45" spans="1:17" ht="15.75" x14ac:dyDescent="0.25">
      <c r="A45" s="57" t="s">
        <v>32</v>
      </c>
      <c r="B45" s="54"/>
      <c r="C45" s="54"/>
      <c r="D45" s="6"/>
      <c r="E45" s="5"/>
      <c r="F45" s="6"/>
      <c r="G45" s="6"/>
      <c r="H45" s="6"/>
      <c r="I45" s="6"/>
      <c r="J45" s="6"/>
      <c r="K45" s="6"/>
      <c r="L45" s="6"/>
      <c r="M45" s="114"/>
      <c r="N45" s="6"/>
      <c r="O45" s="6"/>
      <c r="P45" s="6"/>
      <c r="Q45" s="6"/>
    </row>
    <row r="46" spans="1:17" x14ac:dyDescent="0.25">
      <c r="A46" s="54"/>
      <c r="B46" s="54" t="s">
        <v>14</v>
      </c>
      <c r="C46" s="54"/>
      <c r="D46" s="89">
        <v>0.6</v>
      </c>
      <c r="E46" s="89">
        <f>SUM(F46:H46)</f>
        <v>1</v>
      </c>
      <c r="F46" s="89">
        <v>1</v>
      </c>
      <c r="G46" s="89">
        <v>0</v>
      </c>
      <c r="H46" s="89">
        <v>0</v>
      </c>
      <c r="I46" s="89">
        <v>0</v>
      </c>
      <c r="J46" s="89">
        <v>0</v>
      </c>
      <c r="K46" s="89">
        <v>0</v>
      </c>
      <c r="L46" s="89">
        <v>0</v>
      </c>
      <c r="M46" s="89">
        <v>0</v>
      </c>
      <c r="N46" s="89">
        <v>0</v>
      </c>
      <c r="O46" s="89">
        <v>0</v>
      </c>
      <c r="P46" s="89">
        <v>0</v>
      </c>
      <c r="Q46" s="89">
        <v>1</v>
      </c>
    </row>
    <row r="47" spans="1:17" x14ac:dyDescent="0.25">
      <c r="A47" s="55"/>
      <c r="B47" s="54" t="s">
        <v>16</v>
      </c>
      <c r="C47" s="54"/>
      <c r="D47" s="89">
        <v>0</v>
      </c>
      <c r="E47" s="89">
        <f t="shared" ref="E47:E49" si="14">SUM(F47:H47)</f>
        <v>0</v>
      </c>
      <c r="F47" s="89">
        <v>0</v>
      </c>
      <c r="G47" s="89">
        <v>0</v>
      </c>
      <c r="H47" s="89">
        <v>0</v>
      </c>
      <c r="I47" s="89">
        <v>0</v>
      </c>
      <c r="J47" s="89">
        <v>0</v>
      </c>
      <c r="K47" s="89">
        <v>0</v>
      </c>
      <c r="L47" s="89">
        <v>0</v>
      </c>
      <c r="M47" s="89">
        <v>0</v>
      </c>
      <c r="N47" s="89">
        <v>0</v>
      </c>
      <c r="O47" s="89">
        <v>0</v>
      </c>
      <c r="P47" s="89">
        <v>0</v>
      </c>
      <c r="Q47" s="89">
        <v>0</v>
      </c>
    </row>
    <row r="48" spans="1:17" x14ac:dyDescent="0.25">
      <c r="A48" s="55"/>
      <c r="B48" s="54" t="s">
        <v>17</v>
      </c>
      <c r="C48" s="54"/>
      <c r="D48" s="6">
        <v>0</v>
      </c>
      <c r="E48" s="89">
        <f t="shared" si="14"/>
        <v>0</v>
      </c>
      <c r="F48" s="6">
        <v>0</v>
      </c>
      <c r="G48" s="6">
        <v>0</v>
      </c>
      <c r="H48" s="6">
        <v>0</v>
      </c>
      <c r="I48" s="89">
        <v>0</v>
      </c>
      <c r="J48" s="89">
        <v>0</v>
      </c>
      <c r="K48" s="89">
        <v>0</v>
      </c>
      <c r="L48" s="89">
        <v>0</v>
      </c>
      <c r="M48" s="89">
        <v>0</v>
      </c>
      <c r="N48" s="89">
        <v>0</v>
      </c>
      <c r="O48" s="89">
        <v>0</v>
      </c>
      <c r="P48" s="6">
        <v>0</v>
      </c>
      <c r="Q48" s="6">
        <v>0</v>
      </c>
    </row>
    <row r="49" spans="1:18" x14ac:dyDescent="0.25">
      <c r="A49" s="55"/>
      <c r="B49" s="56" t="s">
        <v>18</v>
      </c>
      <c r="C49" s="56"/>
      <c r="D49" s="9">
        <v>0</v>
      </c>
      <c r="E49" s="89">
        <f t="shared" si="14"/>
        <v>0</v>
      </c>
      <c r="F49" s="9">
        <v>0</v>
      </c>
      <c r="G49" s="9">
        <v>0</v>
      </c>
      <c r="H49" s="9">
        <v>0</v>
      </c>
      <c r="I49" s="89">
        <v>0</v>
      </c>
      <c r="J49" s="89">
        <v>0</v>
      </c>
      <c r="K49" s="89">
        <v>0</v>
      </c>
      <c r="L49" s="89">
        <v>0</v>
      </c>
      <c r="M49" s="89">
        <v>0</v>
      </c>
      <c r="N49" s="89">
        <v>0</v>
      </c>
      <c r="O49" s="89">
        <v>0</v>
      </c>
      <c r="P49" s="9">
        <v>0</v>
      </c>
      <c r="Q49" s="6">
        <v>0</v>
      </c>
    </row>
    <row r="50" spans="1:18" x14ac:dyDescent="0.25">
      <c r="A50" s="55"/>
      <c r="B50" s="51" t="s">
        <v>19</v>
      </c>
      <c r="C50" s="54"/>
      <c r="D50" s="5">
        <f>SUM(D46:D49)</f>
        <v>0.6</v>
      </c>
      <c r="E50" s="90">
        <f t="shared" ref="E50:Q50" si="15">SUM(E46:E49)</f>
        <v>1</v>
      </c>
      <c r="F50" s="5">
        <f t="shared" si="15"/>
        <v>1</v>
      </c>
      <c r="G50" s="5">
        <f t="shared" si="15"/>
        <v>0</v>
      </c>
      <c r="H50" s="5">
        <f t="shared" si="15"/>
        <v>0</v>
      </c>
      <c r="I50" s="90">
        <f t="shared" si="15"/>
        <v>0</v>
      </c>
      <c r="J50" s="90">
        <f t="shared" si="15"/>
        <v>0</v>
      </c>
      <c r="K50" s="90">
        <f t="shared" si="15"/>
        <v>0</v>
      </c>
      <c r="L50" s="90">
        <f t="shared" si="15"/>
        <v>0</v>
      </c>
      <c r="M50" s="90">
        <f>SUM(M46:M49)</f>
        <v>0</v>
      </c>
      <c r="N50" s="90">
        <f t="shared" si="15"/>
        <v>0</v>
      </c>
      <c r="O50" s="90">
        <f t="shared" si="15"/>
        <v>0</v>
      </c>
      <c r="P50" s="5">
        <f t="shared" si="15"/>
        <v>0</v>
      </c>
      <c r="Q50" s="90">
        <f t="shared" si="15"/>
        <v>1</v>
      </c>
    </row>
    <row r="51" spans="1:18" ht="15.75" x14ac:dyDescent="0.25">
      <c r="A51" s="57" t="s">
        <v>46</v>
      </c>
      <c r="B51" s="51"/>
      <c r="C51" s="51"/>
      <c r="D51" s="5"/>
      <c r="E51" s="5"/>
      <c r="F51" s="5"/>
      <c r="G51" s="5"/>
      <c r="H51" s="5"/>
      <c r="I51" s="5"/>
      <c r="J51" s="5"/>
      <c r="K51" s="5"/>
      <c r="L51" s="5"/>
      <c r="M51" s="114"/>
      <c r="N51" s="5"/>
      <c r="O51" s="5"/>
      <c r="P51" s="5"/>
      <c r="Q51" s="5"/>
    </row>
    <row r="52" spans="1:18" x14ac:dyDescent="0.25">
      <c r="A52" s="54"/>
      <c r="B52" s="54" t="s">
        <v>14</v>
      </c>
      <c r="C52" s="54"/>
      <c r="D52" s="89">
        <v>5.6</v>
      </c>
      <c r="E52" s="89">
        <f>SUM(F52:H52)</f>
        <v>12</v>
      </c>
      <c r="F52" s="89">
        <v>3</v>
      </c>
      <c r="G52" s="89">
        <v>9</v>
      </c>
      <c r="H52" s="89">
        <v>0</v>
      </c>
      <c r="I52" s="89">
        <v>0</v>
      </c>
      <c r="J52" s="89">
        <v>1</v>
      </c>
      <c r="K52" s="89">
        <v>1</v>
      </c>
      <c r="L52" s="89">
        <v>0</v>
      </c>
      <c r="M52" s="114">
        <v>0</v>
      </c>
      <c r="N52" s="89">
        <v>0</v>
      </c>
      <c r="O52" s="89">
        <v>1</v>
      </c>
      <c r="P52" s="89">
        <v>0</v>
      </c>
      <c r="Q52" s="89">
        <v>9</v>
      </c>
    </row>
    <row r="53" spans="1:18" x14ac:dyDescent="0.25">
      <c r="A53" s="55"/>
      <c r="B53" s="54" t="s">
        <v>16</v>
      </c>
      <c r="C53" s="54"/>
      <c r="D53" s="89">
        <v>1</v>
      </c>
      <c r="E53" s="89">
        <f t="shared" ref="E53:E55" si="16">SUM(F53:H53)</f>
        <v>1</v>
      </c>
      <c r="F53" s="89">
        <v>1</v>
      </c>
      <c r="G53" s="89">
        <v>0</v>
      </c>
      <c r="H53" s="89">
        <v>0</v>
      </c>
      <c r="I53" s="89">
        <v>0</v>
      </c>
      <c r="J53" s="89">
        <v>0</v>
      </c>
      <c r="K53" s="89">
        <v>0</v>
      </c>
      <c r="L53" s="89">
        <v>0</v>
      </c>
      <c r="M53" s="114">
        <v>0</v>
      </c>
      <c r="N53" s="89">
        <v>1</v>
      </c>
      <c r="O53" s="89">
        <v>0</v>
      </c>
      <c r="P53" s="89">
        <v>0</v>
      </c>
      <c r="Q53" s="89">
        <v>0</v>
      </c>
    </row>
    <row r="54" spans="1:18" x14ac:dyDescent="0.25">
      <c r="A54" s="55"/>
      <c r="B54" s="54" t="s">
        <v>17</v>
      </c>
      <c r="C54" s="54"/>
      <c r="D54" s="89">
        <v>5</v>
      </c>
      <c r="E54" s="89">
        <f t="shared" si="16"/>
        <v>5</v>
      </c>
      <c r="F54" s="89">
        <v>2</v>
      </c>
      <c r="G54" s="89">
        <v>3</v>
      </c>
      <c r="H54" s="89">
        <v>0</v>
      </c>
      <c r="I54" s="89">
        <v>0</v>
      </c>
      <c r="J54" s="89">
        <v>0</v>
      </c>
      <c r="K54" s="89">
        <v>0</v>
      </c>
      <c r="L54" s="89">
        <v>0</v>
      </c>
      <c r="M54" s="114">
        <v>0</v>
      </c>
      <c r="N54" s="89">
        <v>2</v>
      </c>
      <c r="O54" s="89">
        <v>1</v>
      </c>
      <c r="P54" s="89">
        <v>0</v>
      </c>
      <c r="Q54" s="89">
        <v>2</v>
      </c>
    </row>
    <row r="55" spans="1:18" x14ac:dyDescent="0.25">
      <c r="A55" s="55"/>
      <c r="B55" s="54" t="s">
        <v>18</v>
      </c>
      <c r="C55" s="54"/>
      <c r="D55" s="89">
        <v>13</v>
      </c>
      <c r="E55" s="89">
        <f t="shared" si="16"/>
        <v>13</v>
      </c>
      <c r="F55" s="89">
        <v>6</v>
      </c>
      <c r="G55" s="89">
        <v>7</v>
      </c>
      <c r="H55" s="89">
        <v>0</v>
      </c>
      <c r="I55" s="89">
        <v>1</v>
      </c>
      <c r="J55" s="89">
        <v>3</v>
      </c>
      <c r="K55" s="89">
        <v>0</v>
      </c>
      <c r="L55" s="89">
        <v>1</v>
      </c>
      <c r="M55" s="114">
        <v>0</v>
      </c>
      <c r="N55" s="89">
        <v>0</v>
      </c>
      <c r="O55" s="89">
        <v>0</v>
      </c>
      <c r="P55" s="89">
        <v>0</v>
      </c>
      <c r="Q55" s="89">
        <v>8</v>
      </c>
    </row>
    <row r="56" spans="1:18" x14ac:dyDescent="0.25">
      <c r="A56" s="55"/>
      <c r="B56" s="58" t="s">
        <v>28</v>
      </c>
      <c r="C56" s="59"/>
      <c r="D56" s="90">
        <f t="shared" ref="D56:F56" si="17">SUM(D52:D55)</f>
        <v>24.6</v>
      </c>
      <c r="E56" s="90">
        <f>SUM(E52:E55)</f>
        <v>31</v>
      </c>
      <c r="F56" s="90">
        <f t="shared" si="17"/>
        <v>12</v>
      </c>
      <c r="G56" s="90">
        <f>SUM(G52:G55)</f>
        <v>19</v>
      </c>
      <c r="H56" s="90">
        <f t="shared" ref="H56:O56" si="18">SUM(H52:H55)</f>
        <v>0</v>
      </c>
      <c r="I56" s="90">
        <f t="shared" si="18"/>
        <v>1</v>
      </c>
      <c r="J56" s="90">
        <f t="shared" si="18"/>
        <v>4</v>
      </c>
      <c r="K56" s="90">
        <f t="shared" si="18"/>
        <v>1</v>
      </c>
      <c r="L56" s="90">
        <f t="shared" si="18"/>
        <v>1</v>
      </c>
      <c r="M56" s="90">
        <f t="shared" si="18"/>
        <v>0</v>
      </c>
      <c r="N56" s="90">
        <f t="shared" si="18"/>
        <v>3</v>
      </c>
      <c r="O56" s="90">
        <f t="shared" si="18"/>
        <v>2</v>
      </c>
      <c r="P56" s="90">
        <f>SUM(P52:P55)</f>
        <v>0</v>
      </c>
      <c r="Q56" s="90">
        <f>Q52+Q53+Q54+Q55</f>
        <v>19</v>
      </c>
    </row>
    <row r="57" spans="1:18" ht="15.75" x14ac:dyDescent="0.25">
      <c r="A57" s="57" t="s">
        <v>33</v>
      </c>
      <c r="B57" s="54"/>
      <c r="C57" s="54"/>
      <c r="D57" s="6"/>
      <c r="E57" s="5"/>
      <c r="F57" s="6"/>
      <c r="G57" s="6"/>
      <c r="H57" s="6"/>
      <c r="I57" s="6"/>
      <c r="J57" s="6"/>
      <c r="K57" s="6"/>
      <c r="L57" s="6"/>
      <c r="M57" s="114"/>
      <c r="N57" s="6"/>
      <c r="O57" s="6"/>
      <c r="P57" s="6"/>
      <c r="Q57" s="6"/>
    </row>
    <row r="58" spans="1:18" x14ac:dyDescent="0.25">
      <c r="A58" s="54"/>
      <c r="B58" s="54" t="s">
        <v>14</v>
      </c>
      <c r="C58" s="54"/>
      <c r="D58" s="89">
        <f t="shared" ref="D58:M58" si="19">SUM(D52, D46, D41, D37, D31, D24, D17, D11, D4)</f>
        <v>197.8</v>
      </c>
      <c r="E58" s="89">
        <f t="shared" si="19"/>
        <v>471</v>
      </c>
      <c r="F58" s="89">
        <f t="shared" si="19"/>
        <v>318</v>
      </c>
      <c r="G58" s="89">
        <f t="shared" si="19"/>
        <v>153</v>
      </c>
      <c r="H58" s="89">
        <f t="shared" si="19"/>
        <v>0</v>
      </c>
      <c r="I58" s="89">
        <f t="shared" si="19"/>
        <v>2</v>
      </c>
      <c r="J58" s="89">
        <f t="shared" si="19"/>
        <v>24</v>
      </c>
      <c r="K58" s="89">
        <f t="shared" si="19"/>
        <v>31</v>
      </c>
      <c r="L58" s="89">
        <f t="shared" si="19"/>
        <v>18</v>
      </c>
      <c r="M58" s="89">
        <f t="shared" si="19"/>
        <v>1</v>
      </c>
      <c r="N58" s="89">
        <f t="shared" ref="N58:Q58" si="20">SUM(N52, N46, N41, N37, N31, N24, N17, N11, N4)</f>
        <v>19</v>
      </c>
      <c r="O58" s="89">
        <f t="shared" si="20"/>
        <v>62</v>
      </c>
      <c r="P58" s="89">
        <f t="shared" si="20"/>
        <v>3</v>
      </c>
      <c r="Q58" s="89">
        <f t="shared" si="20"/>
        <v>311</v>
      </c>
      <c r="R58" s="108"/>
    </row>
    <row r="59" spans="1:18" x14ac:dyDescent="0.25">
      <c r="A59" s="55"/>
      <c r="B59" s="54" t="s">
        <v>15</v>
      </c>
      <c r="C59" s="54"/>
      <c r="D59" s="89">
        <f t="shared" ref="D59:Q59" si="21">SUM(D8+D21+D28)</f>
        <v>7</v>
      </c>
      <c r="E59" s="89">
        <f t="shared" si="21"/>
        <v>12</v>
      </c>
      <c r="F59" s="89">
        <f t="shared" si="21"/>
        <v>5</v>
      </c>
      <c r="G59" s="89">
        <f t="shared" si="21"/>
        <v>7</v>
      </c>
      <c r="H59" s="89">
        <f t="shared" si="21"/>
        <v>0</v>
      </c>
      <c r="I59" s="89">
        <f t="shared" si="21"/>
        <v>0</v>
      </c>
      <c r="J59" s="89">
        <f t="shared" si="21"/>
        <v>2</v>
      </c>
      <c r="K59" s="89">
        <f t="shared" si="21"/>
        <v>0</v>
      </c>
      <c r="L59" s="89">
        <f t="shared" si="21"/>
        <v>1</v>
      </c>
      <c r="M59" s="89">
        <f t="shared" si="21"/>
        <v>0</v>
      </c>
      <c r="N59" s="89">
        <f t="shared" si="21"/>
        <v>0</v>
      </c>
      <c r="O59" s="89">
        <f t="shared" si="21"/>
        <v>0</v>
      </c>
      <c r="P59" s="89">
        <f t="shared" si="21"/>
        <v>0</v>
      </c>
      <c r="Q59" s="89">
        <f t="shared" si="21"/>
        <v>9</v>
      </c>
    </row>
    <row r="60" spans="1:18" x14ac:dyDescent="0.25">
      <c r="A60" s="55"/>
      <c r="B60" s="54" t="s">
        <v>27</v>
      </c>
      <c r="C60" s="54"/>
      <c r="D60" s="89">
        <v>0</v>
      </c>
      <c r="E60" s="89">
        <v>0</v>
      </c>
      <c r="F60" s="89">
        <v>0</v>
      </c>
      <c r="G60" s="89">
        <v>0</v>
      </c>
      <c r="H60" s="89">
        <v>0</v>
      </c>
      <c r="I60" s="89">
        <v>0</v>
      </c>
      <c r="J60" s="89">
        <v>0</v>
      </c>
      <c r="K60" s="89">
        <v>0</v>
      </c>
      <c r="L60" s="89">
        <v>0</v>
      </c>
      <c r="M60" s="89">
        <v>0</v>
      </c>
      <c r="N60" s="89">
        <v>0</v>
      </c>
      <c r="O60" s="89">
        <v>0</v>
      </c>
      <c r="P60" s="89">
        <v>0</v>
      </c>
      <c r="Q60" s="89">
        <v>0</v>
      </c>
    </row>
    <row r="61" spans="1:18" x14ac:dyDescent="0.25">
      <c r="A61" s="55"/>
      <c r="B61" s="54" t="s">
        <v>16</v>
      </c>
      <c r="C61" s="54"/>
      <c r="D61" s="89">
        <f t="shared" ref="D61:J61" si="22">SUM(D5+D12+D18+D25+D32+D38+D42+D47+D53)</f>
        <v>247</v>
      </c>
      <c r="E61" s="89">
        <f t="shared" si="22"/>
        <v>247</v>
      </c>
      <c r="F61" s="89">
        <f t="shared" si="22"/>
        <v>144</v>
      </c>
      <c r="G61" s="89">
        <f t="shared" si="22"/>
        <v>102</v>
      </c>
      <c r="H61" s="89">
        <f t="shared" si="22"/>
        <v>1</v>
      </c>
      <c r="I61" s="89">
        <f t="shared" si="22"/>
        <v>0</v>
      </c>
      <c r="J61" s="89">
        <f t="shared" si="22"/>
        <v>18</v>
      </c>
      <c r="K61" s="89">
        <f t="shared" ref="K61:Q61" si="23">SUM(K5+K12+K18+K25+K32+K38+K42+K47+K53)</f>
        <v>15</v>
      </c>
      <c r="L61" s="89">
        <f t="shared" si="23"/>
        <v>18</v>
      </c>
      <c r="M61" s="89">
        <f t="shared" si="23"/>
        <v>0</v>
      </c>
      <c r="N61" s="89">
        <f t="shared" si="23"/>
        <v>10</v>
      </c>
      <c r="O61" s="89">
        <f t="shared" si="23"/>
        <v>1</v>
      </c>
      <c r="P61" s="89">
        <f t="shared" si="23"/>
        <v>1</v>
      </c>
      <c r="Q61" s="89">
        <f t="shared" si="23"/>
        <v>184</v>
      </c>
      <c r="R61" s="109"/>
    </row>
    <row r="62" spans="1:18" x14ac:dyDescent="0.25">
      <c r="A62" s="51"/>
      <c r="B62" s="54" t="s">
        <v>17</v>
      </c>
      <c r="C62" s="54"/>
      <c r="D62" s="89">
        <f t="shared" ref="D62:Q62" si="24">SUM(D6+D13+D19+D26+D33+D48+D54)</f>
        <v>113</v>
      </c>
      <c r="E62" s="89">
        <f t="shared" si="24"/>
        <v>113</v>
      </c>
      <c r="F62" s="89">
        <f t="shared" si="24"/>
        <v>63</v>
      </c>
      <c r="G62" s="89">
        <f t="shared" si="24"/>
        <v>50</v>
      </c>
      <c r="H62" s="89">
        <f t="shared" si="24"/>
        <v>0</v>
      </c>
      <c r="I62" s="89">
        <f t="shared" si="24"/>
        <v>1</v>
      </c>
      <c r="J62" s="89">
        <f t="shared" si="24"/>
        <v>17</v>
      </c>
      <c r="K62" s="89">
        <f t="shared" si="24"/>
        <v>9</v>
      </c>
      <c r="L62" s="89">
        <f t="shared" si="24"/>
        <v>12</v>
      </c>
      <c r="M62" s="89">
        <f t="shared" si="24"/>
        <v>0</v>
      </c>
      <c r="N62" s="89">
        <f t="shared" si="24"/>
        <v>28</v>
      </c>
      <c r="O62" s="89">
        <f t="shared" si="24"/>
        <v>6</v>
      </c>
      <c r="P62" s="89">
        <f t="shared" si="24"/>
        <v>2</v>
      </c>
      <c r="Q62" s="89">
        <f t="shared" si="24"/>
        <v>38</v>
      </c>
    </row>
    <row r="63" spans="1:18" x14ac:dyDescent="0.25">
      <c r="A63" s="51"/>
      <c r="B63" s="56" t="s">
        <v>18</v>
      </c>
      <c r="C63" s="56"/>
      <c r="D63" s="89">
        <f>SUM(D7+D14+D20+D27+D34+D43+D49+D55)</f>
        <v>349</v>
      </c>
      <c r="E63" s="89">
        <f t="shared" ref="E63:Q63" si="25">SUM(E7+E14+E20+E27+E34+E43+E49+E55)</f>
        <v>349</v>
      </c>
      <c r="F63" s="89">
        <f t="shared" si="25"/>
        <v>165</v>
      </c>
      <c r="G63" s="89">
        <f t="shared" si="25"/>
        <v>183</v>
      </c>
      <c r="H63" s="89">
        <f t="shared" si="25"/>
        <v>1</v>
      </c>
      <c r="I63" s="89">
        <f t="shared" si="25"/>
        <v>1</v>
      </c>
      <c r="J63" s="89">
        <f t="shared" si="25"/>
        <v>75</v>
      </c>
      <c r="K63" s="89">
        <f t="shared" si="25"/>
        <v>26</v>
      </c>
      <c r="L63" s="89">
        <f t="shared" si="25"/>
        <v>27</v>
      </c>
      <c r="M63" s="89">
        <f t="shared" si="25"/>
        <v>0</v>
      </c>
      <c r="N63" s="89">
        <f t="shared" si="25"/>
        <v>5</v>
      </c>
      <c r="O63" s="89">
        <f t="shared" si="25"/>
        <v>1</v>
      </c>
      <c r="P63" s="89">
        <f t="shared" si="25"/>
        <v>0</v>
      </c>
      <c r="Q63" s="89">
        <f t="shared" si="25"/>
        <v>214</v>
      </c>
    </row>
    <row r="64" spans="1:18" x14ac:dyDescent="0.25">
      <c r="A64" s="54"/>
      <c r="B64" s="51" t="s">
        <v>34</v>
      </c>
      <c r="C64" s="54"/>
      <c r="D64" s="90">
        <f t="shared" ref="D64:I64" si="26">SUM(D58:D63)</f>
        <v>913.8</v>
      </c>
      <c r="E64" s="93">
        <f t="shared" si="26"/>
        <v>1192</v>
      </c>
      <c r="F64" s="90">
        <f t="shared" si="26"/>
        <v>695</v>
      </c>
      <c r="G64" s="90">
        <f t="shared" si="26"/>
        <v>495</v>
      </c>
      <c r="H64" s="90">
        <f t="shared" si="26"/>
        <v>2</v>
      </c>
      <c r="I64" s="90">
        <f t="shared" si="26"/>
        <v>4</v>
      </c>
      <c r="J64" s="90">
        <f t="shared" ref="J64:P64" si="27">SUM(J58:J63)</f>
        <v>136</v>
      </c>
      <c r="K64" s="90">
        <f>SUM(K58:K63)</f>
        <v>81</v>
      </c>
      <c r="L64" s="90">
        <f>SUM(L58:L63)</f>
        <v>76</v>
      </c>
      <c r="M64" s="90">
        <f>SUM(M58:M63)</f>
        <v>1</v>
      </c>
      <c r="N64" s="90">
        <f t="shared" si="27"/>
        <v>62</v>
      </c>
      <c r="O64" s="90">
        <f>SUM(O58:O63)</f>
        <v>70</v>
      </c>
      <c r="P64" s="90">
        <f t="shared" si="27"/>
        <v>6</v>
      </c>
      <c r="Q64" s="90">
        <f>SUM(Q58:Q63)</f>
        <v>756</v>
      </c>
    </row>
    <row r="65" spans="1:13" x14ac:dyDescent="0.25">
      <c r="A65" s="62" t="s">
        <v>35</v>
      </c>
      <c r="B65" s="85"/>
      <c r="C65" s="85"/>
      <c r="M65" s="101"/>
    </row>
  </sheetData>
  <pageMargins left="0.7" right="0.7" top="0.75" bottom="0.75" header="0.3" footer="0.3"/>
  <pageSetup scale="70" orientation="landscape" r:id="rId1"/>
  <headerFooter>
    <oddHeader>&amp;L&amp;"-,Bold"&amp;11Faculty and Staff&amp;C&amp;"Calibri,Bold"&amp;11Table 44&amp;R&amp;"-,Bold"&amp;11Faculty Diversity: Summary of Tenure Status by College</oddHeader>
    <oddFooter>&amp;L&amp;"-,Bold"&amp;11Office of Institutional Research, UMass Boston</oddFooter>
  </headerFooter>
  <rowBreaks count="1" manualBreakCount="1">
    <brk id="35" max="16" man="1"/>
  </rowBreaks>
  <colBreaks count="1" manualBreakCount="1">
    <brk id="1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3C01D-F10A-433F-93AB-512076EC0CE9}">
  <dimension ref="A1:Q81"/>
  <sheetViews>
    <sheetView zoomScaleNormal="100" workbookViewId="0">
      <selection activeCell="S13" sqref="S13"/>
    </sheetView>
  </sheetViews>
  <sheetFormatPr defaultRowHeight="12.75" x14ac:dyDescent="0.2"/>
  <cols>
    <col min="1" max="2" width="8.85546875" style="85"/>
    <col min="3" max="3" width="13.85546875" style="85" customWidth="1"/>
    <col min="4" max="4" width="8.85546875" style="85"/>
    <col min="5" max="5" width="9.42578125" style="85" bestFit="1" customWidth="1"/>
    <col min="6" max="11" width="8.85546875" style="85"/>
    <col min="12" max="12" width="8.85546875" style="94"/>
    <col min="13" max="16" width="8.85546875" style="85" customWidth="1"/>
  </cols>
  <sheetData>
    <row r="1" spans="1:17" ht="18.75" x14ac:dyDescent="0.2">
      <c r="A1" s="81" t="s">
        <v>47</v>
      </c>
      <c r="B1" s="81"/>
      <c r="C1" s="81"/>
      <c r="D1" s="82"/>
      <c r="E1" s="82"/>
      <c r="F1" s="82"/>
      <c r="G1" s="82"/>
      <c r="H1" s="82"/>
      <c r="I1" s="82"/>
      <c r="J1" s="82"/>
      <c r="K1" s="82"/>
      <c r="M1" s="82"/>
      <c r="N1" s="82"/>
      <c r="O1" s="82"/>
      <c r="P1" s="82"/>
    </row>
    <row r="2" spans="1:17" ht="75" x14ac:dyDescent="0.25">
      <c r="A2" s="51"/>
      <c r="B2" s="52" t="s">
        <v>1</v>
      </c>
      <c r="C2" s="53"/>
      <c r="D2" s="35" t="s">
        <v>2</v>
      </c>
      <c r="E2" s="35" t="s">
        <v>3</v>
      </c>
      <c r="F2" s="35" t="s">
        <v>4</v>
      </c>
      <c r="G2" s="35" t="s">
        <v>5</v>
      </c>
      <c r="H2" s="64" t="s">
        <v>6</v>
      </c>
      <c r="I2" s="35" t="s">
        <v>7</v>
      </c>
      <c r="J2" s="64" t="s">
        <v>8</v>
      </c>
      <c r="K2" s="64" t="s">
        <v>9</v>
      </c>
      <c r="L2" s="35" t="s">
        <v>38</v>
      </c>
      <c r="M2" s="64" t="s">
        <v>10</v>
      </c>
      <c r="N2" s="35" t="s">
        <v>11</v>
      </c>
      <c r="O2" s="64" t="s">
        <v>39</v>
      </c>
      <c r="P2" s="35" t="s">
        <v>12</v>
      </c>
    </row>
    <row r="3" spans="1:17" ht="15.75" x14ac:dyDescent="0.25">
      <c r="A3" s="57" t="s">
        <v>13</v>
      </c>
      <c r="B3" s="51"/>
      <c r="C3" s="54"/>
      <c r="D3" s="5"/>
      <c r="E3" s="5"/>
      <c r="F3" s="5"/>
      <c r="G3" s="5"/>
      <c r="H3" s="66"/>
      <c r="I3" s="5"/>
      <c r="J3" s="66"/>
      <c r="K3" s="66"/>
      <c r="M3" s="66"/>
      <c r="N3" s="5"/>
      <c r="O3" s="66"/>
      <c r="P3" s="5"/>
    </row>
    <row r="4" spans="1:17" ht="15" x14ac:dyDescent="0.25">
      <c r="A4" s="54"/>
      <c r="B4" s="95" t="s">
        <v>14</v>
      </c>
      <c r="C4" s="95"/>
      <c r="D4" s="112">
        <v>70.64</v>
      </c>
      <c r="E4" s="98">
        <v>154</v>
      </c>
      <c r="F4" s="98">
        <v>88</v>
      </c>
      <c r="G4" s="98">
        <v>66</v>
      </c>
      <c r="H4" s="98">
        <v>0</v>
      </c>
      <c r="I4" s="98">
        <v>13</v>
      </c>
      <c r="J4" s="98">
        <v>8</v>
      </c>
      <c r="K4" s="98">
        <v>7</v>
      </c>
      <c r="L4" s="117">
        <v>0</v>
      </c>
      <c r="M4" s="98">
        <v>4</v>
      </c>
      <c r="N4" s="98">
        <v>11</v>
      </c>
      <c r="O4" s="98">
        <v>1</v>
      </c>
      <c r="P4" s="98">
        <v>110</v>
      </c>
      <c r="Q4" s="118"/>
    </row>
    <row r="5" spans="1:17" ht="15" x14ac:dyDescent="0.25">
      <c r="A5" s="55"/>
      <c r="B5" s="95" t="s">
        <v>15</v>
      </c>
      <c r="C5" s="95"/>
      <c r="D5" s="98">
        <v>4.21</v>
      </c>
      <c r="E5" s="98">
        <v>7</v>
      </c>
      <c r="F5" s="98">
        <v>6</v>
      </c>
      <c r="G5" s="98">
        <v>1</v>
      </c>
      <c r="H5" s="98">
        <v>0</v>
      </c>
      <c r="I5" s="98">
        <v>0</v>
      </c>
      <c r="J5" s="98">
        <v>0</v>
      </c>
      <c r="K5" s="98">
        <v>1</v>
      </c>
      <c r="L5" s="117">
        <v>0</v>
      </c>
      <c r="M5" s="98">
        <v>0</v>
      </c>
      <c r="N5" s="98">
        <v>0</v>
      </c>
      <c r="O5" s="98">
        <v>0</v>
      </c>
      <c r="P5" s="98">
        <v>6</v>
      </c>
      <c r="Q5" s="118"/>
    </row>
    <row r="6" spans="1:17" ht="15" x14ac:dyDescent="0.25">
      <c r="A6" s="55"/>
      <c r="B6" s="95" t="s">
        <v>48</v>
      </c>
      <c r="C6" s="95"/>
      <c r="D6" s="112">
        <v>0</v>
      </c>
      <c r="E6" s="112">
        <v>0</v>
      </c>
      <c r="F6" s="112">
        <v>0</v>
      </c>
      <c r="G6" s="112">
        <v>0</v>
      </c>
      <c r="H6" s="112">
        <v>0</v>
      </c>
      <c r="I6" s="112">
        <v>0</v>
      </c>
      <c r="J6" s="112">
        <v>0</v>
      </c>
      <c r="K6" s="112">
        <v>0</v>
      </c>
      <c r="L6" s="117">
        <v>0</v>
      </c>
      <c r="M6" s="112">
        <v>0</v>
      </c>
      <c r="N6" s="112">
        <v>0</v>
      </c>
      <c r="O6" s="112">
        <v>0</v>
      </c>
      <c r="P6" s="112">
        <v>0</v>
      </c>
      <c r="Q6" s="118"/>
    </row>
    <row r="7" spans="1:17" ht="15" x14ac:dyDescent="0.25">
      <c r="A7" s="55"/>
      <c r="B7" s="95" t="s">
        <v>16</v>
      </c>
      <c r="C7" s="95"/>
      <c r="D7" s="98">
        <v>118</v>
      </c>
      <c r="E7" s="98">
        <v>118</v>
      </c>
      <c r="F7" s="98">
        <v>67</v>
      </c>
      <c r="G7" s="98">
        <v>51</v>
      </c>
      <c r="H7" s="98">
        <v>0</v>
      </c>
      <c r="I7" s="98">
        <v>7</v>
      </c>
      <c r="J7" s="98">
        <v>7</v>
      </c>
      <c r="K7" s="98">
        <v>7</v>
      </c>
      <c r="L7" s="117">
        <v>0</v>
      </c>
      <c r="M7" s="98">
        <v>2</v>
      </c>
      <c r="N7" s="98">
        <v>2</v>
      </c>
      <c r="O7" s="98">
        <v>0</v>
      </c>
      <c r="P7" s="98">
        <v>93</v>
      </c>
      <c r="Q7" s="118"/>
    </row>
    <row r="8" spans="1:17" ht="15" x14ac:dyDescent="0.25">
      <c r="A8" s="55"/>
      <c r="B8" s="95" t="s">
        <v>17</v>
      </c>
      <c r="C8" s="95"/>
      <c r="D8" s="98">
        <v>38</v>
      </c>
      <c r="E8" s="98">
        <v>38</v>
      </c>
      <c r="F8" s="98">
        <v>19</v>
      </c>
      <c r="G8" s="98">
        <v>19</v>
      </c>
      <c r="H8" s="98">
        <v>1</v>
      </c>
      <c r="I8" s="98">
        <v>5</v>
      </c>
      <c r="J8" s="98">
        <v>4</v>
      </c>
      <c r="K8" s="98">
        <v>5</v>
      </c>
      <c r="L8" s="117">
        <v>0</v>
      </c>
      <c r="M8" s="98">
        <v>6</v>
      </c>
      <c r="N8" s="98">
        <v>1</v>
      </c>
      <c r="O8" s="98">
        <v>1</v>
      </c>
      <c r="P8" s="98">
        <v>15</v>
      </c>
      <c r="Q8" s="118"/>
    </row>
    <row r="9" spans="1:17" ht="15" x14ac:dyDescent="0.25">
      <c r="A9" s="55"/>
      <c r="B9" s="96" t="s">
        <v>18</v>
      </c>
      <c r="C9" s="96"/>
      <c r="D9" s="119">
        <v>161</v>
      </c>
      <c r="E9" s="119">
        <v>161</v>
      </c>
      <c r="F9" s="119">
        <v>83</v>
      </c>
      <c r="G9" s="119">
        <v>78</v>
      </c>
      <c r="H9" s="119">
        <v>0</v>
      </c>
      <c r="I9" s="119">
        <v>18</v>
      </c>
      <c r="J9" s="119">
        <v>12</v>
      </c>
      <c r="K9" s="119">
        <v>16</v>
      </c>
      <c r="L9" s="117">
        <v>0</v>
      </c>
      <c r="M9" s="119">
        <v>2</v>
      </c>
      <c r="N9" s="119">
        <v>0</v>
      </c>
      <c r="O9" s="119">
        <v>0</v>
      </c>
      <c r="P9" s="119">
        <v>113</v>
      </c>
      <c r="Q9" s="118"/>
    </row>
    <row r="10" spans="1:17" ht="15" x14ac:dyDescent="0.25">
      <c r="A10" s="55"/>
      <c r="B10" s="91" t="s">
        <v>19</v>
      </c>
      <c r="C10" s="95"/>
      <c r="D10" s="5">
        <f>SUM(D4:D9)</f>
        <v>391.85</v>
      </c>
      <c r="E10" s="5">
        <f>SUM(E4:E9)</f>
        <v>478</v>
      </c>
      <c r="F10" s="5">
        <f t="shared" ref="F10:P10" si="0">SUM(F4:F9)</f>
        <v>263</v>
      </c>
      <c r="G10" s="5">
        <f t="shared" si="0"/>
        <v>215</v>
      </c>
      <c r="H10" s="5">
        <f t="shared" si="0"/>
        <v>1</v>
      </c>
      <c r="I10" s="5">
        <f t="shared" si="0"/>
        <v>43</v>
      </c>
      <c r="J10" s="5">
        <f t="shared" si="0"/>
        <v>31</v>
      </c>
      <c r="K10" s="5">
        <f t="shared" si="0"/>
        <v>36</v>
      </c>
      <c r="L10" s="90">
        <f>SUM(L4:L9)</f>
        <v>0</v>
      </c>
      <c r="M10" s="5">
        <f t="shared" si="0"/>
        <v>14</v>
      </c>
      <c r="N10" s="5">
        <f t="shared" si="0"/>
        <v>14</v>
      </c>
      <c r="O10" s="5">
        <f t="shared" si="0"/>
        <v>2</v>
      </c>
      <c r="P10" s="5">
        <f t="shared" si="0"/>
        <v>337</v>
      </c>
      <c r="Q10" s="118"/>
    </row>
    <row r="11" spans="1:17" ht="15.75" x14ac:dyDescent="0.25">
      <c r="A11" s="57" t="s">
        <v>41</v>
      </c>
      <c r="B11" s="91"/>
      <c r="C11" s="95"/>
      <c r="D11" s="5"/>
      <c r="E11" s="5"/>
      <c r="F11" s="5"/>
      <c r="G11" s="5"/>
      <c r="H11" s="5"/>
      <c r="I11" s="5"/>
      <c r="J11" s="5"/>
      <c r="K11" s="5"/>
      <c r="L11" s="117"/>
      <c r="M11" s="5"/>
      <c r="N11" s="5"/>
      <c r="O11" s="5"/>
      <c r="P11" s="5"/>
      <c r="Q11" s="118"/>
    </row>
    <row r="12" spans="1:17" ht="15" x14ac:dyDescent="0.25">
      <c r="A12" s="54"/>
      <c r="B12" s="95" t="s">
        <v>14</v>
      </c>
      <c r="C12" s="95"/>
      <c r="D12" s="98">
        <v>19.02</v>
      </c>
      <c r="E12" s="98">
        <v>33</v>
      </c>
      <c r="F12" s="98">
        <v>19</v>
      </c>
      <c r="G12" s="98">
        <v>14</v>
      </c>
      <c r="H12" s="98">
        <v>0</v>
      </c>
      <c r="I12" s="98">
        <v>7</v>
      </c>
      <c r="J12" s="98">
        <v>2</v>
      </c>
      <c r="K12" s="98">
        <v>2</v>
      </c>
      <c r="L12" s="117">
        <v>0</v>
      </c>
      <c r="M12" s="98">
        <v>0</v>
      </c>
      <c r="N12" s="98">
        <v>5</v>
      </c>
      <c r="O12" s="98">
        <v>0</v>
      </c>
      <c r="P12" s="98">
        <v>17</v>
      </c>
      <c r="Q12" s="118"/>
    </row>
    <row r="13" spans="1:17" ht="15" x14ac:dyDescent="0.25">
      <c r="A13" s="54"/>
      <c r="B13" s="95" t="s">
        <v>15</v>
      </c>
      <c r="C13" s="95"/>
      <c r="D13" s="89">
        <v>0.5</v>
      </c>
      <c r="E13" s="89">
        <v>1</v>
      </c>
      <c r="F13" s="89">
        <v>0</v>
      </c>
      <c r="G13" s="89">
        <v>1</v>
      </c>
      <c r="H13" s="89">
        <v>0</v>
      </c>
      <c r="I13" s="89">
        <v>0</v>
      </c>
      <c r="J13" s="89">
        <v>1</v>
      </c>
      <c r="K13" s="89">
        <v>0</v>
      </c>
      <c r="L13" s="117">
        <v>0</v>
      </c>
      <c r="M13" s="89">
        <v>0</v>
      </c>
      <c r="N13" s="89">
        <v>0</v>
      </c>
      <c r="O13" s="89">
        <v>0</v>
      </c>
      <c r="P13" s="89">
        <v>0</v>
      </c>
      <c r="Q13" s="118"/>
    </row>
    <row r="14" spans="1:17" ht="15" x14ac:dyDescent="0.25">
      <c r="A14" s="54"/>
      <c r="B14" s="95" t="s">
        <v>48</v>
      </c>
      <c r="C14" s="95"/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117">
        <v>0</v>
      </c>
      <c r="M14" s="6">
        <v>0</v>
      </c>
      <c r="N14" s="6">
        <v>0</v>
      </c>
      <c r="O14" s="6">
        <v>0</v>
      </c>
      <c r="P14" s="6">
        <v>0</v>
      </c>
      <c r="Q14" s="118"/>
    </row>
    <row r="15" spans="1:17" ht="15" x14ac:dyDescent="0.25">
      <c r="A15" s="55"/>
      <c r="B15" s="95" t="s">
        <v>16</v>
      </c>
      <c r="C15" s="95"/>
      <c r="D15" s="98">
        <v>48</v>
      </c>
      <c r="E15" s="98">
        <v>48</v>
      </c>
      <c r="F15" s="98">
        <v>13</v>
      </c>
      <c r="G15" s="98">
        <v>35</v>
      </c>
      <c r="H15" s="98">
        <v>0</v>
      </c>
      <c r="I15" s="98">
        <v>9</v>
      </c>
      <c r="J15" s="98">
        <v>4</v>
      </c>
      <c r="K15" s="98">
        <v>3</v>
      </c>
      <c r="L15" s="117">
        <v>0</v>
      </c>
      <c r="M15" s="98">
        <v>3</v>
      </c>
      <c r="N15" s="98">
        <v>3</v>
      </c>
      <c r="O15" s="98">
        <v>1</v>
      </c>
      <c r="P15" s="98">
        <v>25</v>
      </c>
      <c r="Q15" s="118"/>
    </row>
    <row r="16" spans="1:17" ht="15" x14ac:dyDescent="0.25">
      <c r="A16" s="55"/>
      <c r="B16" s="95" t="s">
        <v>17</v>
      </c>
      <c r="C16" s="95"/>
      <c r="D16" s="98">
        <v>25</v>
      </c>
      <c r="E16" s="98">
        <v>25</v>
      </c>
      <c r="F16" s="98">
        <v>11</v>
      </c>
      <c r="G16" s="98">
        <v>14</v>
      </c>
      <c r="H16" s="98">
        <v>0</v>
      </c>
      <c r="I16" s="98">
        <v>2</v>
      </c>
      <c r="J16" s="98">
        <v>1</v>
      </c>
      <c r="K16" s="98">
        <v>1</v>
      </c>
      <c r="L16" s="117">
        <v>0</v>
      </c>
      <c r="M16" s="98">
        <v>7</v>
      </c>
      <c r="N16" s="98">
        <v>1</v>
      </c>
      <c r="O16" s="98">
        <v>0</v>
      </c>
      <c r="P16" s="98">
        <v>13</v>
      </c>
      <c r="Q16" s="118"/>
    </row>
    <row r="17" spans="1:17" ht="15" x14ac:dyDescent="0.25">
      <c r="A17" s="55"/>
      <c r="B17" s="95" t="s">
        <v>18</v>
      </c>
      <c r="C17" s="95"/>
      <c r="D17" s="119">
        <v>68</v>
      </c>
      <c r="E17" s="119">
        <v>68</v>
      </c>
      <c r="F17" s="119">
        <v>17</v>
      </c>
      <c r="G17" s="119">
        <v>51</v>
      </c>
      <c r="H17" s="119">
        <v>0</v>
      </c>
      <c r="I17" s="119">
        <v>18</v>
      </c>
      <c r="J17" s="119">
        <v>2</v>
      </c>
      <c r="K17" s="119">
        <v>3</v>
      </c>
      <c r="L17" s="117">
        <v>0</v>
      </c>
      <c r="M17" s="119">
        <v>1</v>
      </c>
      <c r="N17" s="119">
        <v>0</v>
      </c>
      <c r="O17" s="119">
        <v>0</v>
      </c>
      <c r="P17" s="119">
        <v>44</v>
      </c>
      <c r="Q17" s="118"/>
    </row>
    <row r="18" spans="1:17" ht="15" x14ac:dyDescent="0.25">
      <c r="A18" s="55"/>
      <c r="B18" s="92" t="s">
        <v>19</v>
      </c>
      <c r="C18" s="97"/>
      <c r="D18" s="5">
        <f t="shared" ref="D18:P18" si="1">SUM(D12:D17)</f>
        <v>160.51999999999998</v>
      </c>
      <c r="E18" s="5">
        <f t="shared" si="1"/>
        <v>175</v>
      </c>
      <c r="F18" s="5">
        <f t="shared" si="1"/>
        <v>60</v>
      </c>
      <c r="G18" s="5">
        <f t="shared" si="1"/>
        <v>115</v>
      </c>
      <c r="H18" s="5">
        <f t="shared" si="1"/>
        <v>0</v>
      </c>
      <c r="I18" s="5">
        <f t="shared" si="1"/>
        <v>36</v>
      </c>
      <c r="J18" s="5">
        <f t="shared" si="1"/>
        <v>10</v>
      </c>
      <c r="K18" s="5">
        <f t="shared" si="1"/>
        <v>9</v>
      </c>
      <c r="L18" s="90">
        <f>SUM(L12:L17)</f>
        <v>0</v>
      </c>
      <c r="M18" s="5">
        <f t="shared" si="1"/>
        <v>11</v>
      </c>
      <c r="N18" s="5">
        <f t="shared" si="1"/>
        <v>9</v>
      </c>
      <c r="O18" s="5">
        <f t="shared" si="1"/>
        <v>1</v>
      </c>
      <c r="P18" s="5">
        <f t="shared" si="1"/>
        <v>99</v>
      </c>
      <c r="Q18" s="118"/>
    </row>
    <row r="19" spans="1:17" ht="15.75" x14ac:dyDescent="0.25">
      <c r="A19" s="57" t="s">
        <v>43</v>
      </c>
      <c r="B19" s="91"/>
      <c r="C19" s="95"/>
      <c r="D19" s="5"/>
      <c r="E19" s="5"/>
      <c r="F19" s="5"/>
      <c r="G19" s="5"/>
      <c r="H19" s="5"/>
      <c r="I19" s="5"/>
      <c r="J19" s="5"/>
      <c r="K19" s="5"/>
      <c r="L19" s="117"/>
      <c r="M19" s="5"/>
      <c r="N19" s="5"/>
      <c r="O19" s="5"/>
      <c r="P19" s="5"/>
      <c r="Q19" s="118"/>
    </row>
    <row r="20" spans="1:17" ht="15" x14ac:dyDescent="0.25">
      <c r="A20" s="54"/>
      <c r="B20" s="95" t="s">
        <v>14</v>
      </c>
      <c r="C20" s="95"/>
      <c r="D20" s="98">
        <v>18.649999999999999</v>
      </c>
      <c r="E20" s="98">
        <v>55</v>
      </c>
      <c r="F20" s="98">
        <v>40</v>
      </c>
      <c r="G20" s="98">
        <v>15</v>
      </c>
      <c r="H20" s="98">
        <v>1</v>
      </c>
      <c r="I20" s="98">
        <v>3</v>
      </c>
      <c r="J20" s="98">
        <v>3</v>
      </c>
      <c r="K20" s="98">
        <v>2</v>
      </c>
      <c r="L20" s="117">
        <v>0</v>
      </c>
      <c r="M20" s="98">
        <v>2</v>
      </c>
      <c r="N20" s="98">
        <v>4</v>
      </c>
      <c r="O20" s="98">
        <v>0</v>
      </c>
      <c r="P20" s="98">
        <v>40</v>
      </c>
      <c r="Q20" s="118"/>
    </row>
    <row r="21" spans="1:17" ht="15" x14ac:dyDescent="0.25">
      <c r="A21" s="55"/>
      <c r="B21" s="95" t="s">
        <v>15</v>
      </c>
      <c r="C21" s="95"/>
      <c r="D21" s="98">
        <v>0</v>
      </c>
      <c r="E21" s="98">
        <v>0</v>
      </c>
      <c r="F21" s="98">
        <v>0</v>
      </c>
      <c r="G21" s="98">
        <v>0</v>
      </c>
      <c r="H21" s="98">
        <v>0</v>
      </c>
      <c r="I21" s="98">
        <v>0</v>
      </c>
      <c r="J21" s="98">
        <v>0</v>
      </c>
      <c r="K21" s="98">
        <v>0</v>
      </c>
      <c r="L21" s="117">
        <v>0</v>
      </c>
      <c r="M21" s="98">
        <v>0</v>
      </c>
      <c r="N21" s="98">
        <v>0</v>
      </c>
      <c r="O21" s="98">
        <v>0</v>
      </c>
      <c r="P21" s="98">
        <v>0</v>
      </c>
      <c r="Q21" s="118"/>
    </row>
    <row r="22" spans="1:17" ht="15" x14ac:dyDescent="0.25">
      <c r="A22" s="55"/>
      <c r="B22" s="95" t="s">
        <v>48</v>
      </c>
      <c r="C22" s="95"/>
      <c r="D22" s="98">
        <v>0</v>
      </c>
      <c r="E22" s="98">
        <v>0</v>
      </c>
      <c r="F22" s="98">
        <v>0</v>
      </c>
      <c r="G22" s="98">
        <v>0</v>
      </c>
      <c r="H22" s="98">
        <v>0</v>
      </c>
      <c r="I22" s="98">
        <v>0</v>
      </c>
      <c r="J22" s="98">
        <v>0</v>
      </c>
      <c r="K22" s="98">
        <v>0</v>
      </c>
      <c r="L22" s="117">
        <v>0</v>
      </c>
      <c r="M22" s="98">
        <v>0</v>
      </c>
      <c r="N22" s="98">
        <v>0</v>
      </c>
      <c r="O22" s="98">
        <v>0</v>
      </c>
      <c r="P22" s="98">
        <v>0</v>
      </c>
      <c r="Q22" s="118"/>
    </row>
    <row r="23" spans="1:17" ht="15" x14ac:dyDescent="0.25">
      <c r="A23" s="55"/>
      <c r="B23" s="95" t="s">
        <v>16</v>
      </c>
      <c r="C23" s="95"/>
      <c r="D23" s="89">
        <v>9</v>
      </c>
      <c r="E23" s="89">
        <v>9</v>
      </c>
      <c r="F23" s="89">
        <v>6</v>
      </c>
      <c r="G23" s="89">
        <v>3</v>
      </c>
      <c r="H23" s="89">
        <v>0</v>
      </c>
      <c r="I23" s="89">
        <v>2</v>
      </c>
      <c r="J23" s="89">
        <v>1</v>
      </c>
      <c r="K23" s="89">
        <v>0</v>
      </c>
      <c r="L23" s="117">
        <v>0</v>
      </c>
      <c r="M23" s="89">
        <v>0</v>
      </c>
      <c r="N23" s="89">
        <v>1</v>
      </c>
      <c r="O23" s="89">
        <v>0</v>
      </c>
      <c r="P23" s="89">
        <v>5</v>
      </c>
      <c r="Q23" s="118"/>
    </row>
    <row r="24" spans="1:17" ht="15" x14ac:dyDescent="0.25">
      <c r="A24" s="55"/>
      <c r="B24" s="95" t="s">
        <v>17</v>
      </c>
      <c r="C24" s="95"/>
      <c r="D24" s="98">
        <v>12</v>
      </c>
      <c r="E24" s="98">
        <v>12</v>
      </c>
      <c r="F24" s="98">
        <v>8</v>
      </c>
      <c r="G24" s="98">
        <v>4</v>
      </c>
      <c r="H24" s="98">
        <v>0</v>
      </c>
      <c r="I24" s="98">
        <v>3</v>
      </c>
      <c r="J24" s="98">
        <v>0</v>
      </c>
      <c r="K24" s="98">
        <v>2</v>
      </c>
      <c r="L24" s="117">
        <v>0</v>
      </c>
      <c r="M24" s="98">
        <v>1</v>
      </c>
      <c r="N24" s="98">
        <v>1</v>
      </c>
      <c r="O24" s="98">
        <v>0</v>
      </c>
      <c r="P24" s="98">
        <v>5</v>
      </c>
      <c r="Q24" s="118"/>
    </row>
    <row r="25" spans="1:17" ht="15" x14ac:dyDescent="0.25">
      <c r="A25" s="55"/>
      <c r="B25" s="96" t="s">
        <v>18</v>
      </c>
      <c r="C25" s="96"/>
      <c r="D25" s="98">
        <v>44</v>
      </c>
      <c r="E25" s="98">
        <v>44</v>
      </c>
      <c r="F25" s="98">
        <v>32</v>
      </c>
      <c r="G25" s="98">
        <v>12</v>
      </c>
      <c r="H25" s="98">
        <v>0</v>
      </c>
      <c r="I25" s="98">
        <v>9</v>
      </c>
      <c r="J25" s="98">
        <v>8</v>
      </c>
      <c r="K25" s="98">
        <v>3</v>
      </c>
      <c r="L25" s="117">
        <v>0</v>
      </c>
      <c r="M25" s="98">
        <v>0</v>
      </c>
      <c r="N25" s="98">
        <v>0</v>
      </c>
      <c r="O25" s="98">
        <v>0</v>
      </c>
      <c r="P25" s="98">
        <v>24</v>
      </c>
      <c r="Q25" s="118"/>
    </row>
    <row r="26" spans="1:17" ht="15" x14ac:dyDescent="0.25">
      <c r="A26" s="55"/>
      <c r="B26" s="51" t="s">
        <v>19</v>
      </c>
      <c r="C26" s="54"/>
      <c r="D26" s="90">
        <f>SUM(D20:D25)</f>
        <v>83.65</v>
      </c>
      <c r="E26" s="90">
        <f t="shared" ref="E26:P26" si="2">SUM(E20:E25)</f>
        <v>120</v>
      </c>
      <c r="F26" s="90">
        <f t="shared" si="2"/>
        <v>86</v>
      </c>
      <c r="G26" s="90">
        <f t="shared" si="2"/>
        <v>34</v>
      </c>
      <c r="H26" s="90">
        <f t="shared" si="2"/>
        <v>1</v>
      </c>
      <c r="I26" s="90">
        <f t="shared" si="2"/>
        <v>17</v>
      </c>
      <c r="J26" s="90">
        <f t="shared" si="2"/>
        <v>12</v>
      </c>
      <c r="K26" s="90">
        <f t="shared" si="2"/>
        <v>7</v>
      </c>
      <c r="L26" s="90">
        <f>SUM(L20:L25)</f>
        <v>0</v>
      </c>
      <c r="M26" s="90">
        <f t="shared" si="2"/>
        <v>3</v>
      </c>
      <c r="N26" s="90">
        <f t="shared" si="2"/>
        <v>6</v>
      </c>
      <c r="O26" s="90">
        <f t="shared" si="2"/>
        <v>0</v>
      </c>
      <c r="P26" s="90">
        <f t="shared" si="2"/>
        <v>74</v>
      </c>
      <c r="Q26" s="118"/>
    </row>
    <row r="27" spans="1:17" ht="15.75" x14ac:dyDescent="0.25">
      <c r="A27" s="57" t="s">
        <v>22</v>
      </c>
      <c r="B27" s="51"/>
      <c r="C27" s="54"/>
      <c r="D27" s="5"/>
      <c r="E27" s="5"/>
      <c r="F27" s="5"/>
      <c r="G27" s="5"/>
      <c r="H27" s="5"/>
      <c r="I27" s="5"/>
      <c r="J27" s="5"/>
      <c r="K27" s="5"/>
      <c r="L27" s="117"/>
      <c r="M27" s="5"/>
      <c r="N27" s="5"/>
      <c r="O27" s="5"/>
      <c r="P27" s="5"/>
      <c r="Q27" s="118"/>
    </row>
    <row r="28" spans="1:17" ht="15" x14ac:dyDescent="0.25">
      <c r="A28" s="54"/>
      <c r="B28" s="54" t="s">
        <v>14</v>
      </c>
      <c r="C28" s="54"/>
      <c r="D28" s="98">
        <v>11.5</v>
      </c>
      <c r="E28" s="98">
        <v>22</v>
      </c>
      <c r="F28" s="98">
        <v>9</v>
      </c>
      <c r="G28" s="98">
        <v>13</v>
      </c>
      <c r="H28" s="98">
        <v>0</v>
      </c>
      <c r="I28" s="98">
        <v>1</v>
      </c>
      <c r="J28" s="98">
        <v>2</v>
      </c>
      <c r="K28" s="98">
        <v>0</v>
      </c>
      <c r="L28" s="117">
        <v>0</v>
      </c>
      <c r="M28" s="98">
        <v>0</v>
      </c>
      <c r="N28" s="98">
        <v>2</v>
      </c>
      <c r="O28" s="98">
        <v>0</v>
      </c>
      <c r="P28" s="98">
        <v>17</v>
      </c>
      <c r="Q28" s="118"/>
    </row>
    <row r="29" spans="1:17" ht="15" x14ac:dyDescent="0.25">
      <c r="A29" s="54"/>
      <c r="B29" s="95" t="s">
        <v>15</v>
      </c>
      <c r="C29" s="54"/>
      <c r="D29" s="89">
        <v>0</v>
      </c>
      <c r="E29" s="89">
        <v>0</v>
      </c>
      <c r="F29" s="89">
        <v>0</v>
      </c>
      <c r="G29" s="89">
        <v>0</v>
      </c>
      <c r="H29" s="89">
        <v>0</v>
      </c>
      <c r="I29" s="89">
        <v>0</v>
      </c>
      <c r="J29" s="89">
        <v>0</v>
      </c>
      <c r="K29" s="89">
        <v>0</v>
      </c>
      <c r="L29" s="117">
        <v>0</v>
      </c>
      <c r="M29" s="89">
        <v>0</v>
      </c>
      <c r="N29" s="89">
        <v>0</v>
      </c>
      <c r="O29" s="89">
        <v>0</v>
      </c>
      <c r="P29" s="89">
        <v>0</v>
      </c>
      <c r="Q29" s="118"/>
    </row>
    <row r="30" spans="1:17" ht="15" x14ac:dyDescent="0.25">
      <c r="A30" s="55"/>
      <c r="B30" s="95" t="s">
        <v>16</v>
      </c>
      <c r="C30" s="54"/>
      <c r="D30" s="98">
        <v>20</v>
      </c>
      <c r="E30" s="98">
        <v>20</v>
      </c>
      <c r="F30" s="98">
        <v>10</v>
      </c>
      <c r="G30" s="98">
        <v>10</v>
      </c>
      <c r="H30" s="98">
        <v>0</v>
      </c>
      <c r="I30" s="98">
        <v>1</v>
      </c>
      <c r="J30" s="98">
        <v>2</v>
      </c>
      <c r="K30" s="98">
        <v>1</v>
      </c>
      <c r="L30" s="117">
        <v>0</v>
      </c>
      <c r="M30" s="98">
        <v>1</v>
      </c>
      <c r="N30" s="98">
        <v>0</v>
      </c>
      <c r="O30" s="98">
        <v>0</v>
      </c>
      <c r="P30" s="98">
        <v>15</v>
      </c>
      <c r="Q30" s="118"/>
    </row>
    <row r="31" spans="1:17" ht="15" x14ac:dyDescent="0.25">
      <c r="A31" s="55"/>
      <c r="B31" s="54" t="s">
        <v>17</v>
      </c>
      <c r="C31" s="54"/>
      <c r="D31" s="98">
        <v>14</v>
      </c>
      <c r="E31" s="98">
        <v>14</v>
      </c>
      <c r="F31" s="98">
        <v>8</v>
      </c>
      <c r="G31" s="98">
        <v>6</v>
      </c>
      <c r="H31" s="98">
        <v>0</v>
      </c>
      <c r="I31" s="98">
        <v>3</v>
      </c>
      <c r="J31" s="98">
        <v>0</v>
      </c>
      <c r="K31" s="98">
        <v>1</v>
      </c>
      <c r="L31" s="117">
        <v>0</v>
      </c>
      <c r="M31" s="98">
        <v>5</v>
      </c>
      <c r="N31" s="98">
        <v>0</v>
      </c>
      <c r="O31" s="98">
        <v>1</v>
      </c>
      <c r="P31" s="98">
        <v>4</v>
      </c>
      <c r="Q31" s="118"/>
    </row>
    <row r="32" spans="1:17" ht="15" x14ac:dyDescent="0.25">
      <c r="A32" s="55"/>
      <c r="B32" s="56" t="s">
        <v>18</v>
      </c>
      <c r="C32" s="56"/>
      <c r="D32" s="98">
        <v>46</v>
      </c>
      <c r="E32" s="98">
        <v>46</v>
      </c>
      <c r="F32" s="98">
        <v>12</v>
      </c>
      <c r="G32" s="98">
        <v>34</v>
      </c>
      <c r="H32" s="98">
        <v>0</v>
      </c>
      <c r="I32" s="98">
        <v>25</v>
      </c>
      <c r="J32" s="98">
        <v>1</v>
      </c>
      <c r="K32" s="98">
        <v>1</v>
      </c>
      <c r="L32" s="117">
        <v>0</v>
      </c>
      <c r="M32" s="98">
        <v>1</v>
      </c>
      <c r="N32" s="98">
        <v>0</v>
      </c>
      <c r="O32" s="98">
        <v>1</v>
      </c>
      <c r="P32" s="98">
        <v>17</v>
      </c>
      <c r="Q32" s="118"/>
    </row>
    <row r="33" spans="1:17" ht="15" x14ac:dyDescent="0.25">
      <c r="A33" s="55"/>
      <c r="B33" s="51" t="s">
        <v>19</v>
      </c>
      <c r="C33" s="54"/>
      <c r="D33" s="90">
        <f>SUM(D28:D32)</f>
        <v>91.5</v>
      </c>
      <c r="E33" s="90">
        <f>SUM(F33:G33)</f>
        <v>102</v>
      </c>
      <c r="F33" s="90">
        <f t="shared" ref="F33:P33" si="3">SUM(F28:F32)</f>
        <v>39</v>
      </c>
      <c r="G33" s="90">
        <f t="shared" si="3"/>
        <v>63</v>
      </c>
      <c r="H33" s="90">
        <f t="shared" si="3"/>
        <v>0</v>
      </c>
      <c r="I33" s="90">
        <f t="shared" si="3"/>
        <v>30</v>
      </c>
      <c r="J33" s="90">
        <f t="shared" si="3"/>
        <v>5</v>
      </c>
      <c r="K33" s="90">
        <f t="shared" si="3"/>
        <v>3</v>
      </c>
      <c r="L33" s="90">
        <f>SUM(L28:L32)</f>
        <v>0</v>
      </c>
      <c r="M33" s="90">
        <f t="shared" si="3"/>
        <v>7</v>
      </c>
      <c r="N33" s="90">
        <f t="shared" si="3"/>
        <v>2</v>
      </c>
      <c r="O33" s="90">
        <f t="shared" si="3"/>
        <v>2</v>
      </c>
      <c r="P33" s="90">
        <f t="shared" si="3"/>
        <v>53</v>
      </c>
      <c r="Q33" s="118"/>
    </row>
    <row r="34" spans="1:17" ht="15.75" x14ac:dyDescent="0.25">
      <c r="A34" s="57" t="s">
        <v>44</v>
      </c>
      <c r="B34" s="51"/>
      <c r="C34" s="54"/>
      <c r="D34" s="6"/>
      <c r="E34" s="5"/>
      <c r="F34" s="6"/>
      <c r="G34" s="6"/>
      <c r="H34" s="6"/>
      <c r="I34" s="6"/>
      <c r="J34" s="6"/>
      <c r="K34" s="6"/>
      <c r="L34" s="117"/>
      <c r="M34" s="6"/>
      <c r="N34" s="6"/>
      <c r="O34" s="6"/>
      <c r="P34" s="6"/>
      <c r="Q34" s="118"/>
    </row>
    <row r="35" spans="1:17" ht="15" x14ac:dyDescent="0.25">
      <c r="A35" s="54"/>
      <c r="B35" s="54" t="s">
        <v>14</v>
      </c>
      <c r="C35" s="54"/>
      <c r="D35" s="98">
        <v>52.59</v>
      </c>
      <c r="E35" s="98">
        <v>152</v>
      </c>
      <c r="F35" s="98">
        <v>125</v>
      </c>
      <c r="G35" s="98">
        <v>27</v>
      </c>
      <c r="H35" s="98">
        <v>1</v>
      </c>
      <c r="I35" s="98">
        <v>5</v>
      </c>
      <c r="J35" s="98">
        <v>14</v>
      </c>
      <c r="K35" s="98">
        <v>5</v>
      </c>
      <c r="L35" s="117">
        <v>1</v>
      </c>
      <c r="M35" s="98">
        <v>0</v>
      </c>
      <c r="N35" s="98">
        <v>27</v>
      </c>
      <c r="O35" s="98">
        <v>0</v>
      </c>
      <c r="P35" s="98">
        <v>99</v>
      </c>
      <c r="Q35" s="118"/>
    </row>
    <row r="36" spans="1:17" ht="15" x14ac:dyDescent="0.25">
      <c r="A36" s="54"/>
      <c r="B36" s="54" t="s">
        <v>40</v>
      </c>
      <c r="C36" s="54"/>
      <c r="D36" s="98">
        <v>0</v>
      </c>
      <c r="E36" s="98">
        <v>0</v>
      </c>
      <c r="F36" s="98">
        <v>0</v>
      </c>
      <c r="G36" s="98">
        <v>0</v>
      </c>
      <c r="H36" s="98">
        <v>0</v>
      </c>
      <c r="I36" s="98">
        <v>0</v>
      </c>
      <c r="J36" s="98">
        <v>0</v>
      </c>
      <c r="K36" s="98">
        <v>0</v>
      </c>
      <c r="L36" s="117">
        <v>0</v>
      </c>
      <c r="M36" s="98">
        <v>0</v>
      </c>
      <c r="N36" s="98">
        <v>0</v>
      </c>
      <c r="O36" s="98">
        <v>0</v>
      </c>
      <c r="P36" s="98">
        <v>0</v>
      </c>
      <c r="Q36" s="118"/>
    </row>
    <row r="37" spans="1:17" ht="15" x14ac:dyDescent="0.25">
      <c r="A37" s="55"/>
      <c r="B37" s="54" t="s">
        <v>16</v>
      </c>
      <c r="C37" s="54"/>
      <c r="D37" s="98">
        <v>40</v>
      </c>
      <c r="E37" s="98">
        <v>40</v>
      </c>
      <c r="F37" s="98">
        <v>37</v>
      </c>
      <c r="G37" s="98">
        <v>3</v>
      </c>
      <c r="H37" s="98">
        <v>0</v>
      </c>
      <c r="I37" s="98">
        <v>1</v>
      </c>
      <c r="J37" s="98">
        <v>1</v>
      </c>
      <c r="K37" s="98">
        <v>2</v>
      </c>
      <c r="L37" s="117">
        <v>0</v>
      </c>
      <c r="M37" s="98">
        <v>1</v>
      </c>
      <c r="N37" s="98">
        <v>3</v>
      </c>
      <c r="O37" s="98">
        <v>0</v>
      </c>
      <c r="P37" s="98">
        <v>32</v>
      </c>
      <c r="Q37" s="118"/>
    </row>
    <row r="38" spans="1:17" ht="15" x14ac:dyDescent="0.25">
      <c r="A38" s="55"/>
      <c r="B38" s="54" t="s">
        <v>17</v>
      </c>
      <c r="C38" s="54"/>
      <c r="D38" s="98">
        <v>15</v>
      </c>
      <c r="E38" s="98">
        <v>15</v>
      </c>
      <c r="F38" s="98">
        <v>11</v>
      </c>
      <c r="G38" s="98">
        <v>4</v>
      </c>
      <c r="H38" s="98">
        <v>0</v>
      </c>
      <c r="I38" s="98">
        <v>2</v>
      </c>
      <c r="J38" s="98">
        <v>1</v>
      </c>
      <c r="K38" s="98">
        <v>1</v>
      </c>
      <c r="L38" s="117">
        <v>0</v>
      </c>
      <c r="M38" s="98">
        <v>2</v>
      </c>
      <c r="N38" s="98">
        <v>2</v>
      </c>
      <c r="O38" s="98">
        <v>0</v>
      </c>
      <c r="P38" s="98">
        <v>7</v>
      </c>
      <c r="Q38" s="118"/>
    </row>
    <row r="39" spans="1:17" ht="15" x14ac:dyDescent="0.25">
      <c r="A39" s="55"/>
      <c r="B39" s="56" t="s">
        <v>18</v>
      </c>
      <c r="C39" s="56"/>
      <c r="D39" s="98">
        <v>24</v>
      </c>
      <c r="E39" s="98">
        <v>24</v>
      </c>
      <c r="F39" s="98">
        <v>19</v>
      </c>
      <c r="G39" s="98">
        <v>5</v>
      </c>
      <c r="H39" s="98">
        <v>0</v>
      </c>
      <c r="I39" s="98">
        <v>5</v>
      </c>
      <c r="J39" s="98">
        <v>2</v>
      </c>
      <c r="K39" s="98">
        <v>1</v>
      </c>
      <c r="L39" s="117">
        <v>0</v>
      </c>
      <c r="M39" s="98">
        <v>2</v>
      </c>
      <c r="N39" s="98">
        <v>0</v>
      </c>
      <c r="O39" s="98">
        <v>0</v>
      </c>
      <c r="P39" s="98">
        <v>14</v>
      </c>
      <c r="Q39" s="118"/>
    </row>
    <row r="40" spans="1:17" ht="15" x14ac:dyDescent="0.25">
      <c r="A40" s="55"/>
      <c r="B40" s="51" t="s">
        <v>19</v>
      </c>
      <c r="C40" s="54"/>
      <c r="D40" s="90">
        <f>SUM(D35:D39)</f>
        <v>131.59</v>
      </c>
      <c r="E40" s="90">
        <f t="shared" ref="E40:P40" si="4">SUM(E35:E39)</f>
        <v>231</v>
      </c>
      <c r="F40" s="90">
        <f t="shared" si="4"/>
        <v>192</v>
      </c>
      <c r="G40" s="90">
        <f t="shared" si="4"/>
        <v>39</v>
      </c>
      <c r="H40" s="90">
        <f t="shared" si="4"/>
        <v>1</v>
      </c>
      <c r="I40" s="90">
        <f t="shared" si="4"/>
        <v>13</v>
      </c>
      <c r="J40" s="90">
        <f t="shared" si="4"/>
        <v>18</v>
      </c>
      <c r="K40" s="90">
        <f t="shared" si="4"/>
        <v>9</v>
      </c>
      <c r="L40" s="90">
        <f>SUM(L35:L39)</f>
        <v>1</v>
      </c>
      <c r="M40" s="90">
        <f t="shared" si="4"/>
        <v>5</v>
      </c>
      <c r="N40" s="90">
        <f t="shared" si="4"/>
        <v>32</v>
      </c>
      <c r="O40" s="90">
        <f t="shared" si="4"/>
        <v>0</v>
      </c>
      <c r="P40" s="90">
        <f t="shared" si="4"/>
        <v>152</v>
      </c>
      <c r="Q40" s="118"/>
    </row>
    <row r="41" spans="1:17" ht="15.75" x14ac:dyDescent="0.25">
      <c r="A41" s="60" t="s">
        <v>49</v>
      </c>
      <c r="B41" s="51"/>
      <c r="C41" s="54"/>
      <c r="D41" s="6"/>
      <c r="E41" s="5"/>
      <c r="F41" s="5"/>
      <c r="G41" s="5"/>
      <c r="H41" s="5"/>
      <c r="I41" s="5"/>
      <c r="J41" s="5"/>
      <c r="K41" s="5"/>
      <c r="L41" s="117"/>
      <c r="M41" s="5"/>
      <c r="N41" s="5"/>
      <c r="O41" s="5"/>
      <c r="P41" s="5"/>
      <c r="Q41" s="118"/>
    </row>
    <row r="42" spans="1:17" ht="15" x14ac:dyDescent="0.25">
      <c r="A42" s="54"/>
      <c r="B42" s="54" t="s">
        <v>14</v>
      </c>
      <c r="C42" s="54"/>
      <c r="D42" s="98">
        <v>0</v>
      </c>
      <c r="E42" s="98">
        <v>0</v>
      </c>
      <c r="F42" s="98">
        <v>0</v>
      </c>
      <c r="G42" s="98">
        <v>0</v>
      </c>
      <c r="H42" s="98">
        <v>0</v>
      </c>
      <c r="I42" s="98">
        <v>0</v>
      </c>
      <c r="J42" s="98">
        <v>0</v>
      </c>
      <c r="K42" s="98">
        <v>0</v>
      </c>
      <c r="L42" s="98">
        <v>0</v>
      </c>
      <c r="M42" s="98">
        <v>0</v>
      </c>
      <c r="N42" s="98">
        <v>0</v>
      </c>
      <c r="O42" s="98">
        <v>0</v>
      </c>
      <c r="P42" s="98">
        <v>0</v>
      </c>
      <c r="Q42" s="118"/>
    </row>
    <row r="43" spans="1:17" ht="15" x14ac:dyDescent="0.25">
      <c r="A43" s="61"/>
      <c r="B43" s="54" t="s">
        <v>40</v>
      </c>
      <c r="C43" s="54"/>
      <c r="D43" s="98">
        <v>0</v>
      </c>
      <c r="E43" s="98">
        <v>0</v>
      </c>
      <c r="F43" s="98">
        <v>0</v>
      </c>
      <c r="G43" s="98">
        <v>0</v>
      </c>
      <c r="H43" s="98">
        <v>0</v>
      </c>
      <c r="I43" s="98">
        <v>0</v>
      </c>
      <c r="J43" s="98">
        <v>0</v>
      </c>
      <c r="K43" s="98">
        <v>0</v>
      </c>
      <c r="L43" s="98">
        <v>0</v>
      </c>
      <c r="M43" s="98">
        <v>0</v>
      </c>
      <c r="N43" s="98">
        <v>0</v>
      </c>
      <c r="O43" s="98">
        <v>0</v>
      </c>
      <c r="P43" s="98">
        <v>0</v>
      </c>
      <c r="Q43" s="118"/>
    </row>
    <row r="44" spans="1:17" ht="15" x14ac:dyDescent="0.25">
      <c r="A44" s="54"/>
      <c r="B44" s="54" t="s">
        <v>16</v>
      </c>
      <c r="C44" s="54"/>
      <c r="D44" s="98">
        <v>0</v>
      </c>
      <c r="E44" s="98">
        <v>0</v>
      </c>
      <c r="F44" s="98">
        <v>0</v>
      </c>
      <c r="G44" s="98">
        <v>0</v>
      </c>
      <c r="H44" s="98">
        <v>0</v>
      </c>
      <c r="I44" s="98">
        <v>0</v>
      </c>
      <c r="J44" s="98">
        <v>0</v>
      </c>
      <c r="K44" s="98">
        <v>0</v>
      </c>
      <c r="L44" s="98">
        <v>0</v>
      </c>
      <c r="M44" s="98">
        <v>0</v>
      </c>
      <c r="N44" s="98">
        <v>0</v>
      </c>
      <c r="O44" s="98">
        <v>0</v>
      </c>
      <c r="P44" s="98">
        <v>0</v>
      </c>
      <c r="Q44" s="118"/>
    </row>
    <row r="45" spans="1:17" ht="15" x14ac:dyDescent="0.25">
      <c r="A45" s="55"/>
      <c r="B45" s="54" t="s">
        <v>17</v>
      </c>
      <c r="C45" s="54"/>
      <c r="D45" s="98">
        <v>0</v>
      </c>
      <c r="E45" s="98">
        <v>0</v>
      </c>
      <c r="F45" s="98">
        <v>0</v>
      </c>
      <c r="G45" s="98">
        <v>0</v>
      </c>
      <c r="H45" s="98">
        <v>0</v>
      </c>
      <c r="I45" s="98">
        <v>0</v>
      </c>
      <c r="J45" s="98">
        <v>0</v>
      </c>
      <c r="K45" s="98">
        <v>0</v>
      </c>
      <c r="L45" s="98">
        <v>0</v>
      </c>
      <c r="M45" s="98">
        <v>0</v>
      </c>
      <c r="N45" s="98">
        <v>0</v>
      </c>
      <c r="O45" s="98">
        <v>0</v>
      </c>
      <c r="P45" s="98">
        <v>0</v>
      </c>
      <c r="Q45" s="118"/>
    </row>
    <row r="46" spans="1:17" ht="15" x14ac:dyDescent="0.25">
      <c r="A46" s="55"/>
      <c r="B46" s="56" t="s">
        <v>18</v>
      </c>
      <c r="C46" s="56"/>
      <c r="D46" s="98">
        <v>0</v>
      </c>
      <c r="E46" s="98">
        <v>0</v>
      </c>
      <c r="F46" s="98">
        <v>0</v>
      </c>
      <c r="G46" s="98">
        <v>0</v>
      </c>
      <c r="H46" s="98">
        <v>0</v>
      </c>
      <c r="I46" s="98">
        <v>0</v>
      </c>
      <c r="J46" s="98">
        <v>0</v>
      </c>
      <c r="K46" s="98">
        <v>0</v>
      </c>
      <c r="L46" s="98">
        <v>0</v>
      </c>
      <c r="M46" s="98">
        <v>0</v>
      </c>
      <c r="N46" s="98">
        <v>0</v>
      </c>
      <c r="O46" s="98">
        <v>0</v>
      </c>
      <c r="P46" s="98">
        <v>0</v>
      </c>
      <c r="Q46" s="118"/>
    </row>
    <row r="47" spans="1:17" ht="15" x14ac:dyDescent="0.25">
      <c r="A47" s="55"/>
      <c r="B47" s="51" t="s">
        <v>19</v>
      </c>
      <c r="C47" s="54"/>
      <c r="D47" s="90">
        <f>SUM(D42:D46)</f>
        <v>0</v>
      </c>
      <c r="E47" s="90">
        <f t="shared" ref="E47:P47" si="5">SUM(E42:E46)</f>
        <v>0</v>
      </c>
      <c r="F47" s="90">
        <f t="shared" si="5"/>
        <v>0</v>
      </c>
      <c r="G47" s="90">
        <f t="shared" si="5"/>
        <v>0</v>
      </c>
      <c r="H47" s="90">
        <f t="shared" si="5"/>
        <v>0</v>
      </c>
      <c r="I47" s="90">
        <f t="shared" si="5"/>
        <v>0</v>
      </c>
      <c r="J47" s="90">
        <f t="shared" si="5"/>
        <v>0</v>
      </c>
      <c r="K47" s="90">
        <f t="shared" si="5"/>
        <v>0</v>
      </c>
      <c r="L47" s="90">
        <f>SUM(L42:L46)</f>
        <v>0</v>
      </c>
      <c r="M47" s="90">
        <f t="shared" si="5"/>
        <v>0</v>
      </c>
      <c r="N47" s="90">
        <f t="shared" si="5"/>
        <v>0</v>
      </c>
      <c r="O47" s="90">
        <f t="shared" si="5"/>
        <v>0</v>
      </c>
      <c r="P47" s="90">
        <f t="shared" si="5"/>
        <v>0</v>
      </c>
      <c r="Q47" s="118"/>
    </row>
    <row r="48" spans="1:17" ht="15.75" x14ac:dyDescent="0.25">
      <c r="A48" s="60" t="s">
        <v>45</v>
      </c>
      <c r="B48" s="54"/>
      <c r="C48" s="54"/>
      <c r="D48" s="5"/>
      <c r="E48" s="5"/>
      <c r="F48" s="5"/>
      <c r="G48" s="5"/>
      <c r="H48" s="5"/>
      <c r="I48" s="5"/>
      <c r="J48" s="5"/>
      <c r="K48" s="5"/>
      <c r="L48" s="117"/>
      <c r="M48" s="5"/>
      <c r="N48" s="5"/>
      <c r="O48" s="5"/>
      <c r="P48" s="5"/>
      <c r="Q48" s="118"/>
    </row>
    <row r="49" spans="1:17" ht="15" x14ac:dyDescent="0.25">
      <c r="A49" s="54"/>
      <c r="B49" s="54" t="s">
        <v>14</v>
      </c>
      <c r="C49" s="54"/>
      <c r="D49" s="98">
        <v>2.59</v>
      </c>
      <c r="E49" s="98">
        <v>6</v>
      </c>
      <c r="F49" s="98">
        <v>3</v>
      </c>
      <c r="G49" s="98">
        <v>3</v>
      </c>
      <c r="H49" s="98">
        <v>0</v>
      </c>
      <c r="I49" s="98">
        <v>0</v>
      </c>
      <c r="J49" s="98">
        <v>0</v>
      </c>
      <c r="K49" s="98">
        <v>0</v>
      </c>
      <c r="L49" s="98">
        <v>0</v>
      </c>
      <c r="M49" s="98">
        <v>0</v>
      </c>
      <c r="N49" s="98">
        <v>3</v>
      </c>
      <c r="O49" s="98">
        <v>0</v>
      </c>
      <c r="P49" s="98">
        <v>3</v>
      </c>
      <c r="Q49" s="118"/>
    </row>
    <row r="50" spans="1:17" ht="15" x14ac:dyDescent="0.25">
      <c r="A50" s="55"/>
      <c r="B50" s="95" t="s">
        <v>16</v>
      </c>
      <c r="C50" s="54"/>
      <c r="D50" s="6">
        <v>5</v>
      </c>
      <c r="E50" s="6">
        <v>5</v>
      </c>
      <c r="F50" s="6">
        <v>3</v>
      </c>
      <c r="G50" s="6">
        <v>2</v>
      </c>
      <c r="H50" s="6">
        <v>0</v>
      </c>
      <c r="I50" s="6">
        <v>0</v>
      </c>
      <c r="J50" s="6">
        <v>0</v>
      </c>
      <c r="K50" s="6">
        <v>0</v>
      </c>
      <c r="L50" s="98">
        <v>0</v>
      </c>
      <c r="M50" s="6">
        <v>0</v>
      </c>
      <c r="N50" s="6">
        <v>0</v>
      </c>
      <c r="O50" s="6">
        <v>0</v>
      </c>
      <c r="P50" s="6">
        <v>5</v>
      </c>
      <c r="Q50" s="118"/>
    </row>
    <row r="51" spans="1:17" ht="15" x14ac:dyDescent="0.25">
      <c r="A51" s="55"/>
      <c r="B51" s="54" t="s">
        <v>17</v>
      </c>
      <c r="C51" s="54"/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98">
        <v>0</v>
      </c>
      <c r="M51" s="6">
        <v>0</v>
      </c>
      <c r="N51" s="6">
        <v>0</v>
      </c>
      <c r="O51" s="6">
        <v>0</v>
      </c>
      <c r="P51" s="6">
        <v>0</v>
      </c>
      <c r="Q51" s="118"/>
    </row>
    <row r="52" spans="1:17" ht="15" x14ac:dyDescent="0.25">
      <c r="A52" s="55"/>
      <c r="B52" s="56" t="s">
        <v>18</v>
      </c>
      <c r="C52" s="56"/>
      <c r="D52" s="9">
        <v>0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98">
        <v>0</v>
      </c>
      <c r="M52" s="9">
        <v>0</v>
      </c>
      <c r="N52" s="9">
        <v>0</v>
      </c>
      <c r="O52" s="9">
        <v>0</v>
      </c>
      <c r="P52" s="6">
        <v>0</v>
      </c>
      <c r="Q52" s="118"/>
    </row>
    <row r="53" spans="1:17" ht="15" x14ac:dyDescent="0.25">
      <c r="A53" s="55"/>
      <c r="B53" s="51" t="s">
        <v>19</v>
      </c>
      <c r="C53" s="54"/>
      <c r="D53" s="5">
        <f>SUM(D49:D52)</f>
        <v>7.59</v>
      </c>
      <c r="E53" s="5">
        <f>SUM(F53:G53)</f>
        <v>11</v>
      </c>
      <c r="F53" s="5">
        <f t="shared" ref="F53:J53" si="6">SUM(F49:F52)</f>
        <v>6</v>
      </c>
      <c r="G53" s="5">
        <f t="shared" si="6"/>
        <v>5</v>
      </c>
      <c r="H53" s="5">
        <f t="shared" si="6"/>
        <v>0</v>
      </c>
      <c r="I53" s="5">
        <f t="shared" si="6"/>
        <v>0</v>
      </c>
      <c r="J53" s="5">
        <f t="shared" si="6"/>
        <v>0</v>
      </c>
      <c r="K53" s="5">
        <f>SUM(K49:K52)</f>
        <v>0</v>
      </c>
      <c r="L53" s="90">
        <f>SUM(L49:L52)</f>
        <v>0</v>
      </c>
      <c r="M53" s="90">
        <f t="shared" ref="M53:P53" si="7">SUM(M49:M52)</f>
        <v>0</v>
      </c>
      <c r="N53" s="90">
        <f t="shared" si="7"/>
        <v>3</v>
      </c>
      <c r="O53" s="90">
        <f t="shared" si="7"/>
        <v>0</v>
      </c>
      <c r="P53" s="90">
        <f t="shared" si="7"/>
        <v>8</v>
      </c>
      <c r="Q53" s="118"/>
    </row>
    <row r="54" spans="1:17" ht="15.75" x14ac:dyDescent="0.25">
      <c r="A54" s="57" t="s">
        <v>30</v>
      </c>
      <c r="B54" s="51"/>
      <c r="C54" s="54"/>
      <c r="D54" s="5"/>
      <c r="E54" s="5"/>
      <c r="F54" s="5"/>
      <c r="G54" s="5"/>
      <c r="H54" s="5"/>
      <c r="I54" s="5"/>
      <c r="J54" s="5"/>
      <c r="K54" s="5"/>
      <c r="L54" s="117"/>
      <c r="M54" s="5"/>
      <c r="N54" s="5"/>
      <c r="O54" s="5"/>
      <c r="P54" s="5"/>
      <c r="Q54" s="118"/>
    </row>
    <row r="55" spans="1:17" ht="15" x14ac:dyDescent="0.25">
      <c r="A55" s="54"/>
      <c r="B55" s="54" t="s">
        <v>14</v>
      </c>
      <c r="C55" s="54"/>
      <c r="D55" s="112">
        <v>0.8</v>
      </c>
      <c r="E55" s="112">
        <v>2</v>
      </c>
      <c r="F55" s="112">
        <v>1</v>
      </c>
      <c r="G55" s="112">
        <v>1</v>
      </c>
      <c r="H55" s="112">
        <v>0</v>
      </c>
      <c r="I55" s="112">
        <v>0</v>
      </c>
      <c r="J55" s="112">
        <v>0</v>
      </c>
      <c r="K55" s="112">
        <v>0</v>
      </c>
      <c r="L55" s="98">
        <v>0</v>
      </c>
      <c r="M55" s="112">
        <v>0</v>
      </c>
      <c r="N55" s="112">
        <v>0</v>
      </c>
      <c r="O55" s="112">
        <v>0</v>
      </c>
      <c r="P55" s="112">
        <v>2</v>
      </c>
      <c r="Q55" s="118"/>
    </row>
    <row r="56" spans="1:17" ht="15" x14ac:dyDescent="0.25">
      <c r="A56" s="55"/>
      <c r="B56" s="54" t="s">
        <v>16</v>
      </c>
      <c r="C56" s="54"/>
      <c r="D56" s="98">
        <v>1</v>
      </c>
      <c r="E56" s="98">
        <v>1</v>
      </c>
      <c r="F56" s="98">
        <v>1</v>
      </c>
      <c r="G56" s="98">
        <v>0</v>
      </c>
      <c r="H56" s="98">
        <v>0</v>
      </c>
      <c r="I56" s="98">
        <v>0</v>
      </c>
      <c r="J56" s="98">
        <v>0</v>
      </c>
      <c r="K56" s="98">
        <v>0</v>
      </c>
      <c r="L56" s="98">
        <v>0</v>
      </c>
      <c r="M56" s="98">
        <v>0</v>
      </c>
      <c r="N56" s="98">
        <v>0</v>
      </c>
      <c r="O56" s="98">
        <v>0</v>
      </c>
      <c r="P56" s="98">
        <v>1</v>
      </c>
      <c r="Q56" s="118"/>
    </row>
    <row r="57" spans="1:17" ht="15" x14ac:dyDescent="0.25">
      <c r="A57" s="55"/>
      <c r="B57" s="54" t="s">
        <v>17</v>
      </c>
      <c r="C57" s="54"/>
      <c r="D57" s="98">
        <v>0</v>
      </c>
      <c r="E57" s="98">
        <v>0</v>
      </c>
      <c r="F57" s="98">
        <v>0</v>
      </c>
      <c r="G57" s="98">
        <v>0</v>
      </c>
      <c r="H57" s="98">
        <v>0</v>
      </c>
      <c r="I57" s="98">
        <v>0</v>
      </c>
      <c r="J57" s="98">
        <v>0</v>
      </c>
      <c r="K57" s="98">
        <v>0</v>
      </c>
      <c r="L57" s="98">
        <v>0</v>
      </c>
      <c r="M57" s="98">
        <v>0</v>
      </c>
      <c r="N57" s="98">
        <v>0</v>
      </c>
      <c r="O57" s="98">
        <v>0</v>
      </c>
      <c r="P57" s="98">
        <v>0</v>
      </c>
      <c r="Q57" s="118"/>
    </row>
    <row r="58" spans="1:17" ht="15" x14ac:dyDescent="0.25">
      <c r="A58" s="55"/>
      <c r="B58" s="56" t="s">
        <v>18</v>
      </c>
      <c r="C58" s="56"/>
      <c r="D58" s="119">
        <v>2</v>
      </c>
      <c r="E58" s="119">
        <v>2</v>
      </c>
      <c r="F58" s="119">
        <v>0</v>
      </c>
      <c r="G58" s="119">
        <v>2</v>
      </c>
      <c r="H58" s="119">
        <v>0</v>
      </c>
      <c r="I58" s="119">
        <v>0</v>
      </c>
      <c r="J58" s="119">
        <v>0</v>
      </c>
      <c r="K58" s="119">
        <v>0</v>
      </c>
      <c r="L58" s="98">
        <v>0</v>
      </c>
      <c r="M58" s="119">
        <v>0</v>
      </c>
      <c r="N58" s="119">
        <v>0</v>
      </c>
      <c r="O58" s="119">
        <v>1</v>
      </c>
      <c r="P58" s="98">
        <v>1</v>
      </c>
      <c r="Q58" s="118"/>
    </row>
    <row r="59" spans="1:17" ht="15" x14ac:dyDescent="0.25">
      <c r="A59" s="55"/>
      <c r="B59" s="51" t="s">
        <v>31</v>
      </c>
      <c r="C59" s="51"/>
      <c r="D59" s="5">
        <f>SUM(D55:D58)</f>
        <v>3.8</v>
      </c>
      <c r="E59" s="5">
        <f t="shared" ref="E59:P59" si="8">SUM(E55:E58)</f>
        <v>5</v>
      </c>
      <c r="F59" s="5">
        <f t="shared" si="8"/>
        <v>2</v>
      </c>
      <c r="G59" s="5">
        <f t="shared" si="8"/>
        <v>3</v>
      </c>
      <c r="H59" s="5">
        <f t="shared" si="8"/>
        <v>0</v>
      </c>
      <c r="I59" s="5">
        <f t="shared" si="8"/>
        <v>0</v>
      </c>
      <c r="J59" s="5">
        <f t="shared" si="8"/>
        <v>0</v>
      </c>
      <c r="K59" s="5">
        <f t="shared" si="8"/>
        <v>0</v>
      </c>
      <c r="L59" s="90">
        <f>SUM(L55:L58)</f>
        <v>0</v>
      </c>
      <c r="M59" s="5">
        <f t="shared" si="8"/>
        <v>0</v>
      </c>
      <c r="N59" s="5">
        <f t="shared" si="8"/>
        <v>0</v>
      </c>
      <c r="O59" s="5">
        <f t="shared" si="8"/>
        <v>1</v>
      </c>
      <c r="P59" s="90">
        <f t="shared" si="8"/>
        <v>4</v>
      </c>
      <c r="Q59" s="118"/>
    </row>
    <row r="60" spans="1:17" ht="15.75" x14ac:dyDescent="0.25">
      <c r="A60" s="57" t="s">
        <v>32</v>
      </c>
      <c r="B60" s="54"/>
      <c r="C60" s="54"/>
      <c r="D60" s="6"/>
      <c r="E60" s="5"/>
      <c r="F60" s="6"/>
      <c r="G60" s="6"/>
      <c r="H60" s="6"/>
      <c r="I60" s="6"/>
      <c r="J60" s="6"/>
      <c r="K60" s="6"/>
      <c r="L60" s="117"/>
      <c r="M60" s="6"/>
      <c r="N60" s="6"/>
      <c r="O60" s="6"/>
      <c r="P60" s="6"/>
      <c r="Q60" s="118"/>
    </row>
    <row r="61" spans="1:17" ht="15" x14ac:dyDescent="0.25">
      <c r="A61" s="54"/>
      <c r="B61" s="54" t="s">
        <v>14</v>
      </c>
      <c r="C61" s="54"/>
      <c r="D61" s="98">
        <v>0.6</v>
      </c>
      <c r="E61" s="98">
        <v>1</v>
      </c>
      <c r="F61" s="98">
        <v>1</v>
      </c>
      <c r="G61" s="98">
        <v>0</v>
      </c>
      <c r="H61" s="98">
        <v>0</v>
      </c>
      <c r="I61" s="98">
        <v>0</v>
      </c>
      <c r="J61" s="98">
        <v>0</v>
      </c>
      <c r="K61" s="98">
        <v>0</v>
      </c>
      <c r="L61" s="98">
        <v>0</v>
      </c>
      <c r="M61" s="98">
        <v>0</v>
      </c>
      <c r="N61" s="98">
        <v>0</v>
      </c>
      <c r="O61" s="98">
        <v>0</v>
      </c>
      <c r="P61" s="98">
        <v>1</v>
      </c>
      <c r="Q61" s="118"/>
    </row>
    <row r="62" spans="1:17" ht="15" x14ac:dyDescent="0.25">
      <c r="A62" s="55"/>
      <c r="B62" s="54" t="s">
        <v>16</v>
      </c>
      <c r="C62" s="54"/>
      <c r="D62" s="98">
        <v>0</v>
      </c>
      <c r="E62" s="98">
        <v>0</v>
      </c>
      <c r="F62" s="98">
        <v>0</v>
      </c>
      <c r="G62" s="98">
        <v>0</v>
      </c>
      <c r="H62" s="98">
        <v>0</v>
      </c>
      <c r="I62" s="98">
        <v>0</v>
      </c>
      <c r="J62" s="98">
        <v>0</v>
      </c>
      <c r="K62" s="98">
        <v>0</v>
      </c>
      <c r="L62" s="98">
        <v>0</v>
      </c>
      <c r="M62" s="98">
        <v>0</v>
      </c>
      <c r="N62" s="98">
        <v>0</v>
      </c>
      <c r="O62" s="98">
        <v>0</v>
      </c>
      <c r="P62" s="98">
        <v>0</v>
      </c>
      <c r="Q62" s="118"/>
    </row>
    <row r="63" spans="1:17" ht="15" x14ac:dyDescent="0.25">
      <c r="A63" s="55"/>
      <c r="B63" s="54" t="s">
        <v>17</v>
      </c>
      <c r="C63" s="54"/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98">
        <v>0</v>
      </c>
      <c r="M63" s="6">
        <v>0</v>
      </c>
      <c r="N63" s="6">
        <v>0</v>
      </c>
      <c r="O63" s="6">
        <v>0</v>
      </c>
      <c r="P63" s="6">
        <v>0</v>
      </c>
      <c r="Q63" s="118"/>
    </row>
    <row r="64" spans="1:17" ht="15" x14ac:dyDescent="0.25">
      <c r="A64" s="55"/>
      <c r="B64" s="56" t="s">
        <v>18</v>
      </c>
      <c r="C64" s="56"/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8">
        <v>0</v>
      </c>
      <c r="M64" s="9">
        <v>0</v>
      </c>
      <c r="N64" s="9">
        <v>0</v>
      </c>
      <c r="O64" s="9">
        <v>0</v>
      </c>
      <c r="P64" s="6">
        <v>0</v>
      </c>
      <c r="Q64" s="118"/>
    </row>
    <row r="65" spans="1:17" ht="15" x14ac:dyDescent="0.25">
      <c r="A65" s="55"/>
      <c r="B65" s="51" t="s">
        <v>19</v>
      </c>
      <c r="C65" s="54"/>
      <c r="D65" s="5">
        <f>SUM(D61:D64)</f>
        <v>0.6</v>
      </c>
      <c r="E65" s="5">
        <f>SUM(F65:G65)</f>
        <v>1</v>
      </c>
      <c r="F65" s="5">
        <f t="shared" ref="F65:P65" si="9">SUM(F61:F64)</f>
        <v>1</v>
      </c>
      <c r="G65" s="5">
        <f t="shared" si="9"/>
        <v>0</v>
      </c>
      <c r="H65" s="5">
        <f t="shared" si="9"/>
        <v>0</v>
      </c>
      <c r="I65" s="5">
        <f t="shared" si="9"/>
        <v>0</v>
      </c>
      <c r="J65" s="5">
        <f t="shared" si="9"/>
        <v>0</v>
      </c>
      <c r="K65" s="5">
        <f t="shared" si="9"/>
        <v>0</v>
      </c>
      <c r="L65" s="90">
        <f>SUM(L61:L64)</f>
        <v>0</v>
      </c>
      <c r="M65" s="5">
        <f t="shared" si="9"/>
        <v>0</v>
      </c>
      <c r="N65" s="5">
        <f t="shared" si="9"/>
        <v>0</v>
      </c>
      <c r="O65" s="5">
        <f t="shared" si="9"/>
        <v>0</v>
      </c>
      <c r="P65" s="90">
        <f t="shared" si="9"/>
        <v>1</v>
      </c>
      <c r="Q65" s="118"/>
    </row>
    <row r="66" spans="1:17" ht="15.75" x14ac:dyDescent="0.25">
      <c r="A66" s="57" t="s">
        <v>46</v>
      </c>
      <c r="B66" s="51"/>
      <c r="C66" s="51"/>
      <c r="D66" s="5"/>
      <c r="E66" s="5"/>
      <c r="F66" s="5"/>
      <c r="G66" s="5"/>
      <c r="H66" s="5"/>
      <c r="I66" s="5"/>
      <c r="J66" s="5"/>
      <c r="K66" s="5"/>
      <c r="L66" s="117"/>
      <c r="M66" s="5"/>
      <c r="N66" s="5"/>
      <c r="O66" s="5"/>
      <c r="P66" s="5"/>
      <c r="Q66" s="118"/>
    </row>
    <row r="67" spans="1:17" ht="15" x14ac:dyDescent="0.25">
      <c r="A67" s="54"/>
      <c r="B67" s="54" t="s">
        <v>14</v>
      </c>
      <c r="C67" s="54"/>
      <c r="D67" s="98">
        <v>3.9</v>
      </c>
      <c r="E67" s="98">
        <v>7</v>
      </c>
      <c r="F67" s="98">
        <v>2</v>
      </c>
      <c r="G67" s="98">
        <v>5</v>
      </c>
      <c r="H67" s="98">
        <v>0</v>
      </c>
      <c r="I67" s="98">
        <v>1</v>
      </c>
      <c r="J67" s="98">
        <v>0</v>
      </c>
      <c r="K67" s="98">
        <v>0</v>
      </c>
      <c r="L67" s="117">
        <v>0</v>
      </c>
      <c r="M67" s="98">
        <v>1</v>
      </c>
      <c r="N67" s="98">
        <v>0</v>
      </c>
      <c r="O67" s="98">
        <v>0</v>
      </c>
      <c r="P67" s="98">
        <v>5</v>
      </c>
      <c r="Q67" s="118"/>
    </row>
    <row r="68" spans="1:17" ht="15" x14ac:dyDescent="0.25">
      <c r="A68" s="55"/>
      <c r="B68" s="54" t="s">
        <v>15</v>
      </c>
      <c r="C68" s="54"/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117">
        <v>0</v>
      </c>
      <c r="M68" s="6">
        <v>0</v>
      </c>
      <c r="N68" s="6">
        <v>0</v>
      </c>
      <c r="O68" s="6">
        <v>0</v>
      </c>
      <c r="P68" s="6">
        <v>0</v>
      </c>
      <c r="Q68" s="118"/>
    </row>
    <row r="69" spans="1:17" ht="15" x14ac:dyDescent="0.25">
      <c r="A69" s="55"/>
      <c r="B69" s="54" t="s">
        <v>16</v>
      </c>
      <c r="C69" s="54"/>
      <c r="D69" s="89">
        <v>1</v>
      </c>
      <c r="E69" s="89">
        <v>1</v>
      </c>
      <c r="F69" s="89">
        <v>1</v>
      </c>
      <c r="G69" s="89">
        <v>0</v>
      </c>
      <c r="H69" s="89">
        <v>0</v>
      </c>
      <c r="I69" s="89">
        <v>0</v>
      </c>
      <c r="J69" s="89">
        <v>0</v>
      </c>
      <c r="K69" s="89">
        <v>0</v>
      </c>
      <c r="L69" s="117">
        <v>0</v>
      </c>
      <c r="M69" s="89">
        <v>1</v>
      </c>
      <c r="N69" s="89">
        <v>0</v>
      </c>
      <c r="O69" s="89">
        <v>0</v>
      </c>
      <c r="P69" s="89">
        <v>0</v>
      </c>
      <c r="Q69" s="118"/>
    </row>
    <row r="70" spans="1:17" ht="15" x14ac:dyDescent="0.25">
      <c r="A70" s="55"/>
      <c r="B70" s="54" t="s">
        <v>17</v>
      </c>
      <c r="C70" s="54"/>
      <c r="D70" s="98">
        <v>3</v>
      </c>
      <c r="E70" s="98">
        <v>3</v>
      </c>
      <c r="F70" s="98">
        <v>1</v>
      </c>
      <c r="G70" s="98">
        <v>2</v>
      </c>
      <c r="H70" s="98">
        <v>0</v>
      </c>
      <c r="I70" s="98">
        <v>0</v>
      </c>
      <c r="J70" s="98">
        <v>0</v>
      </c>
      <c r="K70" s="98">
        <v>0</v>
      </c>
      <c r="L70" s="117">
        <v>0</v>
      </c>
      <c r="M70" s="98">
        <v>1</v>
      </c>
      <c r="N70" s="98">
        <v>1</v>
      </c>
      <c r="O70" s="98">
        <v>0</v>
      </c>
      <c r="P70" s="98">
        <v>1</v>
      </c>
      <c r="Q70" s="118"/>
    </row>
    <row r="71" spans="1:17" ht="15" x14ac:dyDescent="0.25">
      <c r="A71" s="55"/>
      <c r="B71" s="54" t="s">
        <v>18</v>
      </c>
      <c r="C71" s="54"/>
      <c r="D71" s="98">
        <v>15</v>
      </c>
      <c r="E71" s="98">
        <v>15</v>
      </c>
      <c r="F71" s="98">
        <v>7</v>
      </c>
      <c r="G71" s="98">
        <v>8</v>
      </c>
      <c r="H71" s="98">
        <v>1</v>
      </c>
      <c r="I71" s="98">
        <v>2</v>
      </c>
      <c r="J71" s="98">
        <v>0</v>
      </c>
      <c r="K71" s="98">
        <v>1</v>
      </c>
      <c r="L71" s="117">
        <v>0</v>
      </c>
      <c r="M71" s="98">
        <v>0</v>
      </c>
      <c r="N71" s="98">
        <v>0</v>
      </c>
      <c r="O71" s="98">
        <v>0</v>
      </c>
      <c r="P71" s="98">
        <v>11</v>
      </c>
      <c r="Q71" s="118"/>
    </row>
    <row r="72" spans="1:17" ht="15" x14ac:dyDescent="0.25">
      <c r="A72" s="55"/>
      <c r="B72" s="58" t="s">
        <v>28</v>
      </c>
      <c r="C72" s="59"/>
      <c r="D72" s="90">
        <f>D67+D68+D69+D70+D71</f>
        <v>22.9</v>
      </c>
      <c r="E72" s="90">
        <f>E67+E68+E69+E70+E71</f>
        <v>26</v>
      </c>
      <c r="F72" s="90">
        <f>F67+F68+F69+F70+F71</f>
        <v>11</v>
      </c>
      <c r="G72" s="90">
        <f t="shared" ref="G72:N72" si="10">SUM(G67:G71)</f>
        <v>15</v>
      </c>
      <c r="H72" s="90">
        <f t="shared" si="10"/>
        <v>1</v>
      </c>
      <c r="I72" s="90">
        <f t="shared" si="10"/>
        <v>3</v>
      </c>
      <c r="J72" s="90">
        <f t="shared" si="10"/>
        <v>0</v>
      </c>
      <c r="K72" s="90">
        <f t="shared" si="10"/>
        <v>1</v>
      </c>
      <c r="L72" s="90">
        <f>L67+L68+L69+L70+L71</f>
        <v>0</v>
      </c>
      <c r="M72" s="90">
        <f t="shared" si="10"/>
        <v>3</v>
      </c>
      <c r="N72" s="90">
        <f t="shared" si="10"/>
        <v>1</v>
      </c>
      <c r="O72" s="90">
        <f>SUM(O67:O71)</f>
        <v>0</v>
      </c>
      <c r="P72" s="90">
        <f>P67+P68+P69+P70+P71</f>
        <v>17</v>
      </c>
      <c r="Q72" s="118"/>
    </row>
    <row r="73" spans="1:17" ht="15.75" x14ac:dyDescent="0.25">
      <c r="A73" s="57" t="s">
        <v>33</v>
      </c>
      <c r="B73" s="54"/>
      <c r="C73" s="54"/>
      <c r="D73" s="6"/>
      <c r="E73" s="5"/>
      <c r="F73" s="6"/>
      <c r="G73" s="6"/>
      <c r="H73" s="6"/>
      <c r="I73" s="6"/>
      <c r="J73" s="6"/>
      <c r="K73" s="6"/>
      <c r="L73" s="117"/>
      <c r="M73" s="6"/>
      <c r="N73" s="6"/>
      <c r="O73" s="6"/>
      <c r="P73" s="6"/>
      <c r="Q73" s="118"/>
    </row>
    <row r="74" spans="1:17" ht="15" x14ac:dyDescent="0.25">
      <c r="A74" s="54"/>
      <c r="B74" s="54" t="s">
        <v>14</v>
      </c>
      <c r="C74" s="54"/>
      <c r="D74" s="98">
        <f>SUM(D67, D61, D55, D49, D42, D35, D28, D20, D12, D4)</f>
        <v>180.29</v>
      </c>
      <c r="E74" s="98">
        <f>SUM(E67, E61, E55, E49, E42, E35, E28, E20, E12, E4)</f>
        <v>432</v>
      </c>
      <c r="F74" s="98">
        <f t="shared" ref="F74:P74" si="11">SUM(F67, F61, F55, F49, F42, F35, F28, F20, F12, F4)</f>
        <v>288</v>
      </c>
      <c r="G74" s="98">
        <f t="shared" si="11"/>
        <v>144</v>
      </c>
      <c r="H74" s="98">
        <f t="shared" si="11"/>
        <v>2</v>
      </c>
      <c r="I74" s="98">
        <f t="shared" si="11"/>
        <v>30</v>
      </c>
      <c r="J74" s="98">
        <f t="shared" si="11"/>
        <v>29</v>
      </c>
      <c r="K74" s="98">
        <f t="shared" si="11"/>
        <v>16</v>
      </c>
      <c r="L74" s="98">
        <f>SUM(L67, L61, L55, L49, L42, L35, L28, L20, L12, L4)</f>
        <v>1</v>
      </c>
      <c r="M74" s="98">
        <f>SUM(M67, M61, M55, M49, M42, M35, M28, M20, M12, M4)</f>
        <v>7</v>
      </c>
      <c r="N74" s="98">
        <f t="shared" si="11"/>
        <v>52</v>
      </c>
      <c r="O74" s="98">
        <f t="shared" si="11"/>
        <v>1</v>
      </c>
      <c r="P74" s="98">
        <f t="shared" si="11"/>
        <v>294</v>
      </c>
      <c r="Q74" s="118"/>
    </row>
    <row r="75" spans="1:17" ht="15" x14ac:dyDescent="0.25">
      <c r="A75" s="55"/>
      <c r="B75" s="54" t="s">
        <v>15</v>
      </c>
      <c r="C75" s="54"/>
      <c r="D75" s="98">
        <f>SUM(D5, D13, D21, D29, D36, D43, D63, D68,  )</f>
        <v>4.71</v>
      </c>
      <c r="E75" s="98">
        <f t="shared" ref="E75:P75" si="12">SUM(E5, E13, E21, E29, E36, E43, E63, E68,  )</f>
        <v>8</v>
      </c>
      <c r="F75" s="98">
        <f t="shared" si="12"/>
        <v>6</v>
      </c>
      <c r="G75" s="98">
        <f t="shared" si="12"/>
        <v>2</v>
      </c>
      <c r="H75" s="98">
        <f t="shared" si="12"/>
        <v>0</v>
      </c>
      <c r="I75" s="98">
        <f t="shared" si="12"/>
        <v>0</v>
      </c>
      <c r="J75" s="98">
        <f t="shared" si="12"/>
        <v>1</v>
      </c>
      <c r="K75" s="98">
        <f t="shared" si="12"/>
        <v>1</v>
      </c>
      <c r="L75" s="98">
        <f>SUM(L5, L13, L21, L29, L36, L43, L63, L68,  )</f>
        <v>0</v>
      </c>
      <c r="M75" s="98">
        <f t="shared" si="12"/>
        <v>0</v>
      </c>
      <c r="N75" s="98">
        <f t="shared" si="12"/>
        <v>0</v>
      </c>
      <c r="O75" s="98">
        <f t="shared" si="12"/>
        <v>0</v>
      </c>
      <c r="P75" s="98">
        <f t="shared" si="12"/>
        <v>6</v>
      </c>
      <c r="Q75" s="118"/>
    </row>
    <row r="76" spans="1:17" ht="15" x14ac:dyDescent="0.25">
      <c r="A76" s="55"/>
      <c r="B76" s="54" t="s">
        <v>27</v>
      </c>
      <c r="C76" s="54"/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118"/>
    </row>
    <row r="77" spans="1:17" ht="15" x14ac:dyDescent="0.25">
      <c r="A77" s="55"/>
      <c r="B77" s="54" t="s">
        <v>16</v>
      </c>
      <c r="C77" s="54"/>
      <c r="D77" s="98">
        <f>SUM(D7, D15, D23, D30, D37, D44, D50, D56, D62, D69)</f>
        <v>242</v>
      </c>
      <c r="E77" s="98">
        <f t="shared" ref="E77:P77" si="13">SUM(E7, E15, E23, E30, E37, E44, E50, E56, E62, E69)</f>
        <v>242</v>
      </c>
      <c r="F77" s="98">
        <f t="shared" si="13"/>
        <v>138</v>
      </c>
      <c r="G77" s="98">
        <f t="shared" si="13"/>
        <v>104</v>
      </c>
      <c r="H77" s="98">
        <f t="shared" si="13"/>
        <v>0</v>
      </c>
      <c r="I77" s="98">
        <f t="shared" si="13"/>
        <v>20</v>
      </c>
      <c r="J77" s="98">
        <f t="shared" si="13"/>
        <v>15</v>
      </c>
      <c r="K77" s="98">
        <f t="shared" si="13"/>
        <v>13</v>
      </c>
      <c r="L77" s="98">
        <f>SUM(L7, L15, L23, L30, L37, L44, L50, L56, L62, L69)</f>
        <v>0</v>
      </c>
      <c r="M77" s="98">
        <f t="shared" si="13"/>
        <v>8</v>
      </c>
      <c r="N77" s="98">
        <f t="shared" si="13"/>
        <v>9</v>
      </c>
      <c r="O77" s="98">
        <f t="shared" si="13"/>
        <v>1</v>
      </c>
      <c r="P77" s="98">
        <f t="shared" si="13"/>
        <v>176</v>
      </c>
      <c r="Q77" s="118"/>
    </row>
    <row r="78" spans="1:17" ht="15" x14ac:dyDescent="0.25">
      <c r="A78" s="51"/>
      <c r="B78" s="54" t="s">
        <v>17</v>
      </c>
      <c r="C78" s="54"/>
      <c r="D78" s="98">
        <f>SUM(D8, D16, D24, D31, D38, D45, D51, D57, D63, D70, )</f>
        <v>107</v>
      </c>
      <c r="E78" s="98">
        <f t="shared" ref="E78:P78" si="14">SUM(E8, E16, E24, E31, E38, E45, E51, E57, E63, E70, )</f>
        <v>107</v>
      </c>
      <c r="F78" s="98">
        <f t="shared" si="14"/>
        <v>58</v>
      </c>
      <c r="G78" s="98">
        <f t="shared" si="14"/>
        <v>49</v>
      </c>
      <c r="H78" s="98">
        <f t="shared" si="14"/>
        <v>1</v>
      </c>
      <c r="I78" s="98">
        <f t="shared" si="14"/>
        <v>15</v>
      </c>
      <c r="J78" s="98">
        <f t="shared" si="14"/>
        <v>6</v>
      </c>
      <c r="K78" s="98">
        <f t="shared" si="14"/>
        <v>10</v>
      </c>
      <c r="L78" s="98">
        <f>SUM(L8, L16, L24, L31, L38, L45, L51, L57, L63, L70, )</f>
        <v>0</v>
      </c>
      <c r="M78" s="98">
        <f t="shared" si="14"/>
        <v>22</v>
      </c>
      <c r="N78" s="98">
        <f t="shared" si="14"/>
        <v>6</v>
      </c>
      <c r="O78" s="98">
        <f t="shared" si="14"/>
        <v>2</v>
      </c>
      <c r="P78" s="98">
        <f t="shared" si="14"/>
        <v>45</v>
      </c>
      <c r="Q78" s="118"/>
    </row>
    <row r="79" spans="1:17" ht="15" x14ac:dyDescent="0.25">
      <c r="A79" s="51"/>
      <c r="B79" s="56" t="s">
        <v>18</v>
      </c>
      <c r="C79" s="56"/>
      <c r="D79" s="98">
        <f>SUM(D9, D17, D25, D32, D39, D46, D52, D58, D64, D71)</f>
        <v>360</v>
      </c>
      <c r="E79" s="98">
        <f t="shared" ref="E79:P79" si="15">SUM(E9, E17, E25, E32, E39, E46, E52, E58, E64, E71)</f>
        <v>360</v>
      </c>
      <c r="F79" s="98">
        <f t="shared" si="15"/>
        <v>170</v>
      </c>
      <c r="G79" s="98">
        <f t="shared" si="15"/>
        <v>190</v>
      </c>
      <c r="H79" s="98">
        <f t="shared" si="15"/>
        <v>1</v>
      </c>
      <c r="I79" s="98">
        <f t="shared" si="15"/>
        <v>77</v>
      </c>
      <c r="J79" s="98">
        <f t="shared" si="15"/>
        <v>25</v>
      </c>
      <c r="K79" s="98">
        <f t="shared" si="15"/>
        <v>25</v>
      </c>
      <c r="L79" s="98">
        <f>SUM(L9, L17, L25, L32, L39, L46, L52, L58, L64, L71)</f>
        <v>0</v>
      </c>
      <c r="M79" s="98">
        <f t="shared" si="15"/>
        <v>6</v>
      </c>
      <c r="N79" s="98">
        <f t="shared" si="15"/>
        <v>0</v>
      </c>
      <c r="O79" s="98">
        <f t="shared" si="15"/>
        <v>2</v>
      </c>
      <c r="P79" s="98">
        <f t="shared" si="15"/>
        <v>224</v>
      </c>
      <c r="Q79" s="118"/>
    </row>
    <row r="80" spans="1:17" ht="15" x14ac:dyDescent="0.25">
      <c r="A80" s="54"/>
      <c r="B80" s="51" t="s">
        <v>34</v>
      </c>
      <c r="C80" s="54"/>
      <c r="D80" s="90">
        <f>SUM(D74:D79)</f>
        <v>894</v>
      </c>
      <c r="E80" s="93">
        <f>SUM(E74:E79)</f>
        <v>1149</v>
      </c>
      <c r="F80" s="90">
        <f>SUM(F74:F79)</f>
        <v>660</v>
      </c>
      <c r="G80" s="90">
        <f>SUM(G74:G79)</f>
        <v>489</v>
      </c>
      <c r="H80" s="90">
        <f>SUM(H74:H79)</f>
        <v>4</v>
      </c>
      <c r="I80" s="90">
        <f t="shared" ref="I80:P80" si="16">SUM(I74:I79)</f>
        <v>142</v>
      </c>
      <c r="J80" s="90">
        <f>SUM(J74:J79)</f>
        <v>76</v>
      </c>
      <c r="K80" s="90">
        <f t="shared" si="16"/>
        <v>65</v>
      </c>
      <c r="L80" s="90">
        <f>SUM(L74:L79)</f>
        <v>1</v>
      </c>
      <c r="M80" s="90">
        <f t="shared" si="16"/>
        <v>43</v>
      </c>
      <c r="N80" s="90">
        <f>SUM(N74:N79)</f>
        <v>67</v>
      </c>
      <c r="O80" s="90">
        <f t="shared" si="16"/>
        <v>6</v>
      </c>
      <c r="P80" s="90">
        <f t="shared" si="16"/>
        <v>745</v>
      </c>
    </row>
    <row r="81" spans="1:1" x14ac:dyDescent="0.2">
      <c r="A81" s="62" t="s">
        <v>35</v>
      </c>
    </row>
  </sheetData>
  <pageMargins left="0.7" right="0.7" top="0.75" bottom="0.75" header="0.3" footer="0.3"/>
  <pageSetup scale="74" orientation="landscape" r:id="rId1"/>
  <headerFooter>
    <oddHeader>&amp;L&amp;"-,Bold"&amp;11Faculty and Staff&amp;C&amp;"-,Bold"&amp;11Table 44&amp;R&amp;"-,Bold"&amp;11Faculty Diversity: Summary of Tenure Status by College</oddHeader>
    <oddFooter xml:space="preserve">&amp;L&amp;"-,Bold"&amp;11Office of Institutional Research, UMass Boston </oddFooter>
  </headerFooter>
  <rowBreaks count="1" manualBreakCount="1">
    <brk id="40" max="15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ECF8B-CE11-4447-9B2E-64715A35A800}">
  <dimension ref="A1:R81"/>
  <sheetViews>
    <sheetView zoomScale="107" zoomScaleNormal="107" workbookViewId="0">
      <pane xSplit="3" topLeftCell="D1" activePane="topRight" state="frozen"/>
      <selection pane="topRight" activeCell="T60" sqref="T60"/>
    </sheetView>
  </sheetViews>
  <sheetFormatPr defaultRowHeight="12.75" x14ac:dyDescent="0.2"/>
  <cols>
    <col min="1" max="2" width="8.85546875" style="85"/>
    <col min="3" max="3" width="21.28515625" style="85" customWidth="1"/>
    <col min="4" max="16" width="8.85546875" style="85"/>
  </cols>
  <sheetData>
    <row r="1" spans="1:18" ht="18.75" x14ac:dyDescent="0.2">
      <c r="A1" s="81" t="s">
        <v>50</v>
      </c>
      <c r="B1" s="81"/>
      <c r="C1" s="81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</row>
    <row r="2" spans="1:18" ht="75" x14ac:dyDescent="0.25">
      <c r="A2" s="51"/>
      <c r="B2" s="52" t="s">
        <v>1</v>
      </c>
      <c r="C2" s="53"/>
      <c r="D2" s="35" t="s">
        <v>2</v>
      </c>
      <c r="E2" s="35" t="s">
        <v>3</v>
      </c>
      <c r="F2" s="35" t="s">
        <v>4</v>
      </c>
      <c r="G2" s="35" t="s">
        <v>5</v>
      </c>
      <c r="H2" s="64" t="s">
        <v>6</v>
      </c>
      <c r="I2" s="35" t="s">
        <v>7</v>
      </c>
      <c r="J2" s="64" t="s">
        <v>8</v>
      </c>
      <c r="K2" s="64" t="s">
        <v>9</v>
      </c>
      <c r="L2" s="64" t="s">
        <v>10</v>
      </c>
      <c r="M2" s="35" t="s">
        <v>11</v>
      </c>
      <c r="N2" s="64" t="s">
        <v>39</v>
      </c>
      <c r="O2" s="35" t="s">
        <v>12</v>
      </c>
    </row>
    <row r="3" spans="1:18" ht="15.75" x14ac:dyDescent="0.25">
      <c r="A3" s="57" t="s">
        <v>13</v>
      </c>
      <c r="B3" s="51"/>
      <c r="C3" s="54"/>
      <c r="D3" s="5"/>
      <c r="E3" s="5"/>
      <c r="F3" s="5"/>
      <c r="G3" s="5"/>
      <c r="H3" s="66"/>
      <c r="I3" s="5"/>
      <c r="J3" s="66"/>
      <c r="K3" s="66"/>
      <c r="L3" s="66"/>
      <c r="M3" s="5"/>
      <c r="N3" s="66"/>
      <c r="O3" s="5"/>
    </row>
    <row r="4" spans="1:18" ht="15" x14ac:dyDescent="0.25">
      <c r="A4" s="54"/>
      <c r="B4" s="54" t="s">
        <v>14</v>
      </c>
      <c r="C4" s="54"/>
      <c r="D4" s="112">
        <v>67.11</v>
      </c>
      <c r="E4" s="98">
        <v>142</v>
      </c>
      <c r="F4" s="98">
        <v>72</v>
      </c>
      <c r="G4" s="98">
        <v>70</v>
      </c>
      <c r="H4" s="98">
        <v>1</v>
      </c>
      <c r="I4" s="98">
        <v>10</v>
      </c>
      <c r="J4" s="98">
        <v>9</v>
      </c>
      <c r="K4" s="98">
        <v>5</v>
      </c>
      <c r="L4" s="98">
        <v>4</v>
      </c>
      <c r="M4" s="98">
        <v>10</v>
      </c>
      <c r="N4" s="98">
        <v>1</v>
      </c>
      <c r="O4" s="98">
        <v>102</v>
      </c>
      <c r="P4" s="120"/>
      <c r="Q4" s="118"/>
      <c r="R4" s="118"/>
    </row>
    <row r="5" spans="1:18" ht="15" x14ac:dyDescent="0.25">
      <c r="A5" s="55"/>
      <c r="B5" s="54" t="s">
        <v>15</v>
      </c>
      <c r="C5" s="54"/>
      <c r="D5" s="98">
        <v>5.66</v>
      </c>
      <c r="E5" s="98">
        <v>11</v>
      </c>
      <c r="F5" s="98">
        <v>5</v>
      </c>
      <c r="G5" s="98">
        <v>6</v>
      </c>
      <c r="H5" s="98">
        <v>0</v>
      </c>
      <c r="I5" s="98">
        <v>2</v>
      </c>
      <c r="J5" s="98">
        <v>0</v>
      </c>
      <c r="K5" s="98">
        <v>1</v>
      </c>
      <c r="L5" s="98">
        <v>0</v>
      </c>
      <c r="M5" s="98">
        <v>0</v>
      </c>
      <c r="N5" s="98">
        <v>0</v>
      </c>
      <c r="O5" s="98">
        <v>8</v>
      </c>
      <c r="P5" s="120"/>
      <c r="Q5" s="118"/>
      <c r="R5" s="118"/>
    </row>
    <row r="6" spans="1:18" ht="15" x14ac:dyDescent="0.25">
      <c r="A6" s="55"/>
      <c r="B6" s="54" t="s">
        <v>48</v>
      </c>
      <c r="C6" s="54"/>
      <c r="D6" s="112">
        <v>0</v>
      </c>
      <c r="E6" s="112">
        <v>0</v>
      </c>
      <c r="F6" s="112">
        <v>0</v>
      </c>
      <c r="G6" s="112">
        <v>0</v>
      </c>
      <c r="H6" s="112">
        <v>0</v>
      </c>
      <c r="I6" s="112">
        <v>0</v>
      </c>
      <c r="J6" s="112">
        <v>0</v>
      </c>
      <c r="K6" s="112">
        <v>0</v>
      </c>
      <c r="L6" s="112">
        <v>0</v>
      </c>
      <c r="M6" s="112">
        <v>0</v>
      </c>
      <c r="N6" s="112">
        <v>0</v>
      </c>
      <c r="O6" s="112">
        <v>0</v>
      </c>
      <c r="P6" s="120"/>
      <c r="Q6" s="118"/>
      <c r="R6" s="118"/>
    </row>
    <row r="7" spans="1:18" ht="15" x14ac:dyDescent="0.25">
      <c r="A7" s="55"/>
      <c r="B7" s="54" t="s">
        <v>16</v>
      </c>
      <c r="C7" s="54"/>
      <c r="D7" s="98">
        <v>113</v>
      </c>
      <c r="E7" s="98">
        <v>113</v>
      </c>
      <c r="F7" s="98">
        <v>68</v>
      </c>
      <c r="G7" s="98">
        <v>45</v>
      </c>
      <c r="H7" s="98">
        <v>1</v>
      </c>
      <c r="I7" s="98">
        <v>6</v>
      </c>
      <c r="J7" s="98">
        <v>7</v>
      </c>
      <c r="K7" s="98">
        <v>6</v>
      </c>
      <c r="L7" s="98">
        <v>1</v>
      </c>
      <c r="M7" s="98">
        <v>2</v>
      </c>
      <c r="N7" s="98">
        <v>0</v>
      </c>
      <c r="O7" s="98">
        <v>90</v>
      </c>
      <c r="P7" s="120"/>
      <c r="Q7" s="118"/>
      <c r="R7" s="118"/>
    </row>
    <row r="8" spans="1:18" ht="15" x14ac:dyDescent="0.25">
      <c r="A8" s="55"/>
      <c r="B8" s="54" t="s">
        <v>17</v>
      </c>
      <c r="C8" s="54"/>
      <c r="D8" s="98">
        <v>37</v>
      </c>
      <c r="E8" s="98">
        <v>37</v>
      </c>
      <c r="F8" s="98">
        <v>19</v>
      </c>
      <c r="G8" s="98">
        <v>18</v>
      </c>
      <c r="H8" s="98">
        <v>2</v>
      </c>
      <c r="I8" s="98">
        <v>3</v>
      </c>
      <c r="J8" s="98">
        <v>3</v>
      </c>
      <c r="K8" s="98">
        <v>5</v>
      </c>
      <c r="L8" s="98">
        <v>7</v>
      </c>
      <c r="M8" s="98">
        <v>1</v>
      </c>
      <c r="N8" s="98">
        <v>1</v>
      </c>
      <c r="O8" s="98">
        <v>15</v>
      </c>
      <c r="P8" s="120"/>
      <c r="Q8" s="118"/>
      <c r="R8" s="118"/>
    </row>
    <row r="9" spans="1:18" ht="15" x14ac:dyDescent="0.25">
      <c r="A9" s="55"/>
      <c r="B9" s="56" t="s">
        <v>18</v>
      </c>
      <c r="C9" s="56"/>
      <c r="D9" s="119">
        <v>144</v>
      </c>
      <c r="E9" s="119">
        <v>144</v>
      </c>
      <c r="F9" s="119">
        <v>80</v>
      </c>
      <c r="G9" s="119">
        <v>64</v>
      </c>
      <c r="H9" s="119">
        <v>0</v>
      </c>
      <c r="I9" s="119">
        <v>16</v>
      </c>
      <c r="J9" s="119">
        <v>10</v>
      </c>
      <c r="K9" s="119">
        <v>15</v>
      </c>
      <c r="L9" s="119">
        <v>3</v>
      </c>
      <c r="M9" s="119">
        <v>0</v>
      </c>
      <c r="N9" s="119">
        <v>0</v>
      </c>
      <c r="O9" s="119">
        <v>100</v>
      </c>
      <c r="P9" s="120"/>
      <c r="Q9" s="118"/>
      <c r="R9" s="118"/>
    </row>
    <row r="10" spans="1:18" ht="15" x14ac:dyDescent="0.25">
      <c r="A10" s="55"/>
      <c r="B10" s="51" t="s">
        <v>19</v>
      </c>
      <c r="C10" s="54"/>
      <c r="D10" s="5">
        <f>SUM(D4:D9)</f>
        <v>366.77</v>
      </c>
      <c r="E10" s="5">
        <f>SUM(E4:E9)</f>
        <v>447</v>
      </c>
      <c r="F10" s="5">
        <f t="shared" ref="F10:O10" si="0">SUM(F4:F9)</f>
        <v>244</v>
      </c>
      <c r="G10" s="5">
        <f t="shared" si="0"/>
        <v>203</v>
      </c>
      <c r="H10" s="5">
        <f t="shared" si="0"/>
        <v>4</v>
      </c>
      <c r="I10" s="5">
        <f t="shared" si="0"/>
        <v>37</v>
      </c>
      <c r="J10" s="5">
        <f t="shared" si="0"/>
        <v>29</v>
      </c>
      <c r="K10" s="5">
        <f t="shared" si="0"/>
        <v>32</v>
      </c>
      <c r="L10" s="5">
        <f t="shared" si="0"/>
        <v>15</v>
      </c>
      <c r="M10" s="5">
        <f t="shared" si="0"/>
        <v>13</v>
      </c>
      <c r="N10" s="5">
        <f t="shared" si="0"/>
        <v>2</v>
      </c>
      <c r="O10" s="5">
        <f t="shared" si="0"/>
        <v>315</v>
      </c>
      <c r="P10" s="120"/>
      <c r="Q10" s="118"/>
      <c r="R10" s="118"/>
    </row>
    <row r="11" spans="1:18" ht="15.75" x14ac:dyDescent="0.25">
      <c r="A11" s="57" t="s">
        <v>41</v>
      </c>
      <c r="B11" s="51"/>
      <c r="C11" s="5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120"/>
      <c r="Q11" s="118"/>
      <c r="R11" s="118"/>
    </row>
    <row r="12" spans="1:18" ht="15" x14ac:dyDescent="0.25">
      <c r="A12" s="54"/>
      <c r="B12" s="54" t="s">
        <v>14</v>
      </c>
      <c r="C12" s="54"/>
      <c r="D12" s="98">
        <v>12.88</v>
      </c>
      <c r="E12" s="98">
        <v>24</v>
      </c>
      <c r="F12" s="98">
        <v>11</v>
      </c>
      <c r="G12" s="98">
        <v>13</v>
      </c>
      <c r="H12" s="98">
        <v>0</v>
      </c>
      <c r="I12" s="98">
        <v>2</v>
      </c>
      <c r="J12" s="98">
        <v>1</v>
      </c>
      <c r="K12" s="98">
        <v>1</v>
      </c>
      <c r="L12" s="98">
        <v>0</v>
      </c>
      <c r="M12" s="98">
        <v>1</v>
      </c>
      <c r="N12" s="98">
        <v>0</v>
      </c>
      <c r="O12" s="98">
        <v>19</v>
      </c>
      <c r="P12" s="120"/>
      <c r="Q12" s="118"/>
      <c r="R12" s="118"/>
    </row>
    <row r="13" spans="1:18" ht="15" x14ac:dyDescent="0.25">
      <c r="A13" s="54"/>
      <c r="B13" s="54" t="s">
        <v>51</v>
      </c>
      <c r="C13" s="54"/>
      <c r="D13" s="89">
        <v>0</v>
      </c>
      <c r="E13" s="89">
        <v>0</v>
      </c>
      <c r="F13" s="89">
        <v>0</v>
      </c>
      <c r="G13" s="89">
        <v>0</v>
      </c>
      <c r="H13" s="89">
        <v>0</v>
      </c>
      <c r="I13" s="89">
        <v>0</v>
      </c>
      <c r="J13" s="89">
        <v>0</v>
      </c>
      <c r="K13" s="89">
        <v>0</v>
      </c>
      <c r="L13" s="89">
        <v>0</v>
      </c>
      <c r="M13" s="89">
        <v>0</v>
      </c>
      <c r="N13" s="89">
        <v>0</v>
      </c>
      <c r="O13" s="89">
        <v>0</v>
      </c>
      <c r="P13" s="120"/>
      <c r="Q13" s="118"/>
      <c r="R13" s="118"/>
    </row>
    <row r="14" spans="1:18" ht="15" x14ac:dyDescent="0.25">
      <c r="A14" s="54"/>
      <c r="B14" s="54" t="s">
        <v>48</v>
      </c>
      <c r="C14" s="54"/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120"/>
      <c r="Q14" s="118"/>
      <c r="R14" s="118"/>
    </row>
    <row r="15" spans="1:18" ht="15" x14ac:dyDescent="0.25">
      <c r="A15" s="55"/>
      <c r="B15" s="54" t="s">
        <v>16</v>
      </c>
      <c r="C15" s="54"/>
      <c r="D15" s="98">
        <v>18</v>
      </c>
      <c r="E15" s="98">
        <v>18</v>
      </c>
      <c r="F15" s="98">
        <v>8</v>
      </c>
      <c r="G15" s="98">
        <v>10</v>
      </c>
      <c r="H15" s="98">
        <v>0</v>
      </c>
      <c r="I15" s="98">
        <v>1</v>
      </c>
      <c r="J15" s="98">
        <v>2</v>
      </c>
      <c r="K15" s="98">
        <v>1</v>
      </c>
      <c r="L15" s="98">
        <v>1</v>
      </c>
      <c r="M15" s="98">
        <v>0</v>
      </c>
      <c r="N15" s="98">
        <v>0</v>
      </c>
      <c r="O15" s="98">
        <v>13</v>
      </c>
      <c r="P15" s="120"/>
      <c r="Q15" s="118"/>
      <c r="R15" s="118"/>
    </row>
    <row r="16" spans="1:18" ht="15" x14ac:dyDescent="0.25">
      <c r="A16" s="55"/>
      <c r="B16" s="54" t="s">
        <v>17</v>
      </c>
      <c r="C16" s="54"/>
      <c r="D16" s="98">
        <v>11</v>
      </c>
      <c r="E16" s="98">
        <v>11</v>
      </c>
      <c r="F16" s="98">
        <v>6</v>
      </c>
      <c r="G16" s="98">
        <v>5</v>
      </c>
      <c r="H16" s="98">
        <v>0</v>
      </c>
      <c r="I16" s="98">
        <v>3</v>
      </c>
      <c r="J16" s="98">
        <v>1</v>
      </c>
      <c r="K16" s="98">
        <v>1</v>
      </c>
      <c r="L16" s="98">
        <v>3</v>
      </c>
      <c r="M16" s="98">
        <v>0</v>
      </c>
      <c r="N16" s="98">
        <v>1</v>
      </c>
      <c r="O16" s="98">
        <v>2</v>
      </c>
      <c r="P16" s="120"/>
      <c r="Q16" s="118"/>
      <c r="R16" s="118"/>
    </row>
    <row r="17" spans="1:18" ht="15" x14ac:dyDescent="0.25">
      <c r="A17" s="55"/>
      <c r="B17" s="54" t="s">
        <v>18</v>
      </c>
      <c r="C17" s="54"/>
      <c r="D17" s="119">
        <v>46</v>
      </c>
      <c r="E17" s="119">
        <v>46</v>
      </c>
      <c r="F17" s="119">
        <v>12</v>
      </c>
      <c r="G17" s="119">
        <v>34</v>
      </c>
      <c r="H17" s="119">
        <v>0</v>
      </c>
      <c r="I17" s="119">
        <v>24</v>
      </c>
      <c r="J17" s="119">
        <v>1</v>
      </c>
      <c r="K17" s="119">
        <v>1</v>
      </c>
      <c r="L17" s="119">
        <v>1</v>
      </c>
      <c r="M17" s="119">
        <v>0</v>
      </c>
      <c r="N17" s="119">
        <v>1</v>
      </c>
      <c r="O17" s="119">
        <v>18</v>
      </c>
      <c r="P17" s="120"/>
      <c r="Q17" s="118"/>
      <c r="R17" s="118"/>
    </row>
    <row r="18" spans="1:18" ht="15" x14ac:dyDescent="0.25">
      <c r="A18" s="55"/>
      <c r="B18" s="58" t="s">
        <v>19</v>
      </c>
      <c r="C18" s="59"/>
      <c r="D18" s="5">
        <f t="shared" ref="D18:O18" si="1">SUM(D12:D17)</f>
        <v>87.88</v>
      </c>
      <c r="E18" s="5">
        <f t="shared" si="1"/>
        <v>99</v>
      </c>
      <c r="F18" s="5">
        <f t="shared" si="1"/>
        <v>37</v>
      </c>
      <c r="G18" s="5">
        <f t="shared" si="1"/>
        <v>62</v>
      </c>
      <c r="H18" s="5">
        <f t="shared" si="1"/>
        <v>0</v>
      </c>
      <c r="I18" s="5">
        <f t="shared" si="1"/>
        <v>30</v>
      </c>
      <c r="J18" s="5">
        <f t="shared" si="1"/>
        <v>5</v>
      </c>
      <c r="K18" s="5">
        <f t="shared" si="1"/>
        <v>4</v>
      </c>
      <c r="L18" s="5">
        <f t="shared" si="1"/>
        <v>5</v>
      </c>
      <c r="M18" s="5">
        <f t="shared" si="1"/>
        <v>1</v>
      </c>
      <c r="N18" s="5">
        <f t="shared" si="1"/>
        <v>2</v>
      </c>
      <c r="O18" s="5">
        <f t="shared" si="1"/>
        <v>52</v>
      </c>
      <c r="P18" s="120"/>
      <c r="Q18" s="118"/>
      <c r="R18" s="118"/>
    </row>
    <row r="19" spans="1:18" ht="15.75" x14ac:dyDescent="0.25">
      <c r="A19" s="57" t="s">
        <v>43</v>
      </c>
      <c r="B19" s="51"/>
      <c r="C19" s="5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120"/>
      <c r="Q19" s="118"/>
      <c r="R19" s="118"/>
    </row>
    <row r="20" spans="1:18" ht="15" x14ac:dyDescent="0.25">
      <c r="A20" s="54"/>
      <c r="B20" s="54" t="s">
        <v>14</v>
      </c>
      <c r="C20" s="54"/>
      <c r="D20" s="98">
        <v>16.07</v>
      </c>
      <c r="E20" s="98">
        <v>48</v>
      </c>
      <c r="F20" s="98">
        <v>34</v>
      </c>
      <c r="G20" s="98">
        <v>14</v>
      </c>
      <c r="H20" s="98">
        <v>1</v>
      </c>
      <c r="I20" s="98">
        <v>2</v>
      </c>
      <c r="J20" s="98">
        <v>2</v>
      </c>
      <c r="K20" s="98">
        <v>1</v>
      </c>
      <c r="L20" s="98">
        <v>1</v>
      </c>
      <c r="M20" s="98">
        <v>4</v>
      </c>
      <c r="N20" s="98">
        <v>0</v>
      </c>
      <c r="O20" s="98">
        <v>37</v>
      </c>
      <c r="P20" s="120"/>
      <c r="Q20" s="118"/>
      <c r="R20" s="118"/>
    </row>
    <row r="21" spans="1:18" ht="15" x14ac:dyDescent="0.25">
      <c r="A21" s="55"/>
      <c r="B21" s="54" t="s">
        <v>15</v>
      </c>
      <c r="C21" s="54"/>
      <c r="D21" s="98">
        <v>11</v>
      </c>
      <c r="E21" s="98">
        <v>11</v>
      </c>
      <c r="F21" s="98">
        <v>7</v>
      </c>
      <c r="G21" s="98">
        <v>4</v>
      </c>
      <c r="H21" s="98">
        <v>0</v>
      </c>
      <c r="I21" s="98">
        <v>2</v>
      </c>
      <c r="J21" s="98">
        <v>2</v>
      </c>
      <c r="K21" s="98">
        <v>0</v>
      </c>
      <c r="L21" s="98">
        <v>0</v>
      </c>
      <c r="M21" s="98">
        <v>1</v>
      </c>
      <c r="N21" s="98">
        <v>0</v>
      </c>
      <c r="O21" s="98">
        <v>6</v>
      </c>
      <c r="P21" s="120"/>
      <c r="Q21" s="118"/>
      <c r="R21" s="118"/>
    </row>
    <row r="22" spans="1:18" ht="15" x14ac:dyDescent="0.25">
      <c r="A22" s="55"/>
      <c r="B22" s="54" t="s">
        <v>48</v>
      </c>
      <c r="C22" s="54"/>
      <c r="D22" s="98">
        <v>2.13</v>
      </c>
      <c r="E22" s="98">
        <v>4</v>
      </c>
      <c r="F22" s="98">
        <v>1</v>
      </c>
      <c r="G22" s="98">
        <v>3</v>
      </c>
      <c r="H22" s="98">
        <v>0</v>
      </c>
      <c r="I22" s="98">
        <v>2</v>
      </c>
      <c r="J22" s="98">
        <v>0</v>
      </c>
      <c r="K22" s="98">
        <v>0</v>
      </c>
      <c r="L22" s="98">
        <v>0</v>
      </c>
      <c r="M22" s="98">
        <v>0</v>
      </c>
      <c r="N22" s="98">
        <v>0</v>
      </c>
      <c r="O22" s="98">
        <v>2</v>
      </c>
      <c r="P22" s="120"/>
      <c r="Q22" s="118"/>
      <c r="R22" s="118"/>
    </row>
    <row r="23" spans="1:18" ht="15" x14ac:dyDescent="0.25">
      <c r="A23" s="55"/>
      <c r="B23" s="54" t="s">
        <v>16</v>
      </c>
      <c r="C23" s="54"/>
      <c r="D23" s="89">
        <v>0</v>
      </c>
      <c r="E23" s="89">
        <v>0</v>
      </c>
      <c r="F23" s="89">
        <v>0</v>
      </c>
      <c r="G23" s="89">
        <v>0</v>
      </c>
      <c r="H23" s="89">
        <v>0</v>
      </c>
      <c r="I23" s="89">
        <v>0</v>
      </c>
      <c r="J23" s="89">
        <v>0</v>
      </c>
      <c r="K23" s="89">
        <v>0</v>
      </c>
      <c r="L23" s="89">
        <v>0</v>
      </c>
      <c r="M23" s="89">
        <v>0</v>
      </c>
      <c r="N23" s="89">
        <v>0</v>
      </c>
      <c r="O23" s="89">
        <v>0</v>
      </c>
      <c r="P23" s="120"/>
      <c r="Q23" s="118"/>
      <c r="R23" s="118"/>
    </row>
    <row r="24" spans="1:18" ht="15" x14ac:dyDescent="0.25">
      <c r="A24" s="55"/>
      <c r="B24" s="54" t="s">
        <v>17</v>
      </c>
      <c r="C24" s="54"/>
      <c r="D24" s="98">
        <v>12</v>
      </c>
      <c r="E24" s="98">
        <v>12</v>
      </c>
      <c r="F24" s="98">
        <v>9</v>
      </c>
      <c r="G24" s="98">
        <v>3</v>
      </c>
      <c r="H24" s="98">
        <v>0</v>
      </c>
      <c r="I24" s="98">
        <v>3</v>
      </c>
      <c r="J24" s="98">
        <v>2</v>
      </c>
      <c r="K24" s="98" t="s">
        <v>52</v>
      </c>
      <c r="L24" s="98">
        <v>1</v>
      </c>
      <c r="M24" s="98">
        <v>1</v>
      </c>
      <c r="N24" s="98">
        <v>0</v>
      </c>
      <c r="O24" s="98">
        <v>5</v>
      </c>
      <c r="P24" s="120"/>
      <c r="Q24" s="118"/>
      <c r="R24" s="118"/>
    </row>
    <row r="25" spans="1:18" ht="15" x14ac:dyDescent="0.25">
      <c r="A25" s="55"/>
      <c r="B25" s="56" t="s">
        <v>18</v>
      </c>
      <c r="C25" s="56"/>
      <c r="D25" s="98">
        <v>37</v>
      </c>
      <c r="E25" s="98">
        <v>37</v>
      </c>
      <c r="F25" s="98">
        <v>28</v>
      </c>
      <c r="G25" s="98">
        <v>9</v>
      </c>
      <c r="H25" s="98">
        <v>0</v>
      </c>
      <c r="I25" s="98">
        <v>7</v>
      </c>
      <c r="J25" s="98">
        <v>6</v>
      </c>
      <c r="K25" s="98">
        <v>3</v>
      </c>
      <c r="L25" s="98">
        <v>0</v>
      </c>
      <c r="M25" s="98">
        <v>0</v>
      </c>
      <c r="N25" s="98">
        <v>0</v>
      </c>
      <c r="O25" s="98">
        <v>21</v>
      </c>
      <c r="P25" s="120"/>
      <c r="Q25" s="118"/>
      <c r="R25" s="118"/>
    </row>
    <row r="26" spans="1:18" ht="15" x14ac:dyDescent="0.25">
      <c r="A26" s="55"/>
      <c r="B26" s="51" t="s">
        <v>19</v>
      </c>
      <c r="C26" s="54"/>
      <c r="D26" s="90">
        <f>SUM(D20:D25)</f>
        <v>78.2</v>
      </c>
      <c r="E26" s="90">
        <f t="shared" ref="E26:O26" si="2">SUM(E20:E25)</f>
        <v>112</v>
      </c>
      <c r="F26" s="90">
        <f t="shared" si="2"/>
        <v>79</v>
      </c>
      <c r="G26" s="90">
        <f t="shared" si="2"/>
        <v>33</v>
      </c>
      <c r="H26" s="90">
        <f t="shared" si="2"/>
        <v>1</v>
      </c>
      <c r="I26" s="90">
        <f t="shared" si="2"/>
        <v>16</v>
      </c>
      <c r="J26" s="90">
        <f t="shared" si="2"/>
        <v>12</v>
      </c>
      <c r="K26" s="90">
        <f t="shared" si="2"/>
        <v>4</v>
      </c>
      <c r="L26" s="90">
        <f t="shared" si="2"/>
        <v>2</v>
      </c>
      <c r="M26" s="90">
        <f t="shared" si="2"/>
        <v>6</v>
      </c>
      <c r="N26" s="90">
        <f t="shared" si="2"/>
        <v>0</v>
      </c>
      <c r="O26" s="90">
        <f t="shared" si="2"/>
        <v>71</v>
      </c>
      <c r="P26" s="120"/>
      <c r="Q26" s="118"/>
      <c r="R26" s="118"/>
    </row>
    <row r="27" spans="1:18" ht="15.75" x14ac:dyDescent="0.25">
      <c r="A27" s="57" t="s">
        <v>22</v>
      </c>
      <c r="B27" s="51"/>
      <c r="C27" s="5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120"/>
      <c r="Q27" s="118"/>
      <c r="R27" s="118"/>
    </row>
    <row r="28" spans="1:18" ht="15" x14ac:dyDescent="0.25">
      <c r="A28" s="54"/>
      <c r="B28" s="54" t="s">
        <v>14</v>
      </c>
      <c r="C28" s="54"/>
      <c r="D28" s="98">
        <v>12.88</v>
      </c>
      <c r="E28" s="98">
        <v>24</v>
      </c>
      <c r="F28" s="98">
        <v>11</v>
      </c>
      <c r="G28" s="98">
        <v>13</v>
      </c>
      <c r="H28" s="98">
        <v>0</v>
      </c>
      <c r="I28" s="98">
        <v>2</v>
      </c>
      <c r="J28" s="98">
        <v>1</v>
      </c>
      <c r="K28" s="98">
        <v>1</v>
      </c>
      <c r="L28" s="98">
        <v>0</v>
      </c>
      <c r="M28" s="98">
        <v>1</v>
      </c>
      <c r="N28" s="98">
        <v>0</v>
      </c>
      <c r="O28" s="98">
        <v>19</v>
      </c>
      <c r="P28" s="120"/>
      <c r="Q28" s="118"/>
      <c r="R28" s="118"/>
    </row>
    <row r="29" spans="1:18" ht="15" x14ac:dyDescent="0.25">
      <c r="A29" s="54"/>
      <c r="B29" s="54" t="s">
        <v>51</v>
      </c>
      <c r="C29" s="54"/>
      <c r="D29" s="89">
        <v>0</v>
      </c>
      <c r="E29" s="89">
        <v>0</v>
      </c>
      <c r="F29" s="89">
        <v>0</v>
      </c>
      <c r="G29" s="89">
        <v>0</v>
      </c>
      <c r="H29" s="89">
        <v>0</v>
      </c>
      <c r="I29" s="89">
        <v>0</v>
      </c>
      <c r="J29" s="89">
        <v>0</v>
      </c>
      <c r="K29" s="89">
        <v>0</v>
      </c>
      <c r="L29" s="89">
        <v>0</v>
      </c>
      <c r="M29" s="89">
        <v>0</v>
      </c>
      <c r="N29" s="89">
        <v>0</v>
      </c>
      <c r="O29" s="89">
        <v>0</v>
      </c>
      <c r="P29" s="120"/>
      <c r="Q29" s="118"/>
      <c r="R29" s="118"/>
    </row>
    <row r="30" spans="1:18" ht="15" x14ac:dyDescent="0.25">
      <c r="A30" s="55"/>
      <c r="B30" s="54" t="s">
        <v>16</v>
      </c>
      <c r="C30" s="54"/>
      <c r="D30" s="98">
        <v>18</v>
      </c>
      <c r="E30" s="98">
        <v>18</v>
      </c>
      <c r="F30" s="98">
        <v>8</v>
      </c>
      <c r="G30" s="98">
        <v>10</v>
      </c>
      <c r="H30" s="98">
        <v>0</v>
      </c>
      <c r="I30" s="98">
        <v>1</v>
      </c>
      <c r="J30" s="98">
        <v>2</v>
      </c>
      <c r="K30" s="98">
        <v>1</v>
      </c>
      <c r="L30" s="98">
        <v>1</v>
      </c>
      <c r="M30" s="98">
        <v>0</v>
      </c>
      <c r="N30" s="98">
        <v>0</v>
      </c>
      <c r="O30" s="98">
        <v>13</v>
      </c>
      <c r="P30" s="120"/>
      <c r="Q30" s="118"/>
      <c r="R30" s="118"/>
    </row>
    <row r="31" spans="1:18" ht="15" x14ac:dyDescent="0.25">
      <c r="A31" s="55"/>
      <c r="B31" s="54" t="s">
        <v>17</v>
      </c>
      <c r="C31" s="54"/>
      <c r="D31" s="98">
        <v>11</v>
      </c>
      <c r="E31" s="98">
        <v>11</v>
      </c>
      <c r="F31" s="98">
        <v>6</v>
      </c>
      <c r="G31" s="98">
        <v>5</v>
      </c>
      <c r="H31" s="98">
        <v>0</v>
      </c>
      <c r="I31" s="98">
        <v>3</v>
      </c>
      <c r="J31" s="98">
        <v>1</v>
      </c>
      <c r="K31" s="98">
        <v>1</v>
      </c>
      <c r="L31" s="98">
        <v>3</v>
      </c>
      <c r="M31" s="98">
        <v>0</v>
      </c>
      <c r="N31" s="98">
        <v>1</v>
      </c>
      <c r="O31" s="98">
        <v>2</v>
      </c>
      <c r="P31" s="120"/>
      <c r="Q31" s="118"/>
      <c r="R31" s="118"/>
    </row>
    <row r="32" spans="1:18" ht="15" x14ac:dyDescent="0.25">
      <c r="A32" s="55"/>
      <c r="B32" s="56" t="s">
        <v>18</v>
      </c>
      <c r="C32" s="56"/>
      <c r="D32" s="98">
        <v>46</v>
      </c>
      <c r="E32" s="98">
        <v>46</v>
      </c>
      <c r="F32" s="98">
        <v>12</v>
      </c>
      <c r="G32" s="98">
        <v>34</v>
      </c>
      <c r="H32" s="98">
        <v>0</v>
      </c>
      <c r="I32" s="98">
        <v>24</v>
      </c>
      <c r="J32" s="98">
        <v>1</v>
      </c>
      <c r="K32" s="98">
        <v>1</v>
      </c>
      <c r="L32" s="98">
        <v>1</v>
      </c>
      <c r="M32" s="98">
        <v>0</v>
      </c>
      <c r="N32" s="98">
        <v>1</v>
      </c>
      <c r="O32" s="98">
        <v>18</v>
      </c>
      <c r="P32" s="120"/>
      <c r="Q32" s="118"/>
      <c r="R32" s="118"/>
    </row>
    <row r="33" spans="1:18" ht="15" x14ac:dyDescent="0.25">
      <c r="A33" s="55"/>
      <c r="B33" s="51" t="s">
        <v>19</v>
      </c>
      <c r="C33" s="54"/>
      <c r="D33" s="90">
        <f>SUM(D28:D32)</f>
        <v>87.88</v>
      </c>
      <c r="E33" s="90">
        <f>SUM(F33:G33)</f>
        <v>99</v>
      </c>
      <c r="F33" s="90">
        <f t="shared" ref="F33:O33" si="3">SUM(F28:F32)</f>
        <v>37</v>
      </c>
      <c r="G33" s="90">
        <f t="shared" si="3"/>
        <v>62</v>
      </c>
      <c r="H33" s="90">
        <f t="shared" si="3"/>
        <v>0</v>
      </c>
      <c r="I33" s="90">
        <f t="shared" si="3"/>
        <v>30</v>
      </c>
      <c r="J33" s="90">
        <f t="shared" si="3"/>
        <v>5</v>
      </c>
      <c r="K33" s="90">
        <f t="shared" si="3"/>
        <v>4</v>
      </c>
      <c r="L33" s="90">
        <f t="shared" si="3"/>
        <v>5</v>
      </c>
      <c r="M33" s="90">
        <f t="shared" si="3"/>
        <v>1</v>
      </c>
      <c r="N33" s="90">
        <f t="shared" si="3"/>
        <v>2</v>
      </c>
      <c r="O33" s="90">
        <f t="shared" si="3"/>
        <v>52</v>
      </c>
      <c r="P33" s="120"/>
      <c r="Q33" s="118"/>
      <c r="R33" s="118"/>
    </row>
    <row r="34" spans="1:18" ht="15.75" x14ac:dyDescent="0.25">
      <c r="A34" s="57" t="s">
        <v>53</v>
      </c>
      <c r="B34" s="51"/>
      <c r="C34" s="54"/>
      <c r="D34" s="6"/>
      <c r="E34" s="5"/>
      <c r="F34" s="6"/>
      <c r="G34" s="6"/>
      <c r="H34" s="6"/>
      <c r="I34" s="6"/>
      <c r="J34" s="6"/>
      <c r="K34" s="6"/>
      <c r="L34" s="6"/>
      <c r="M34" s="6"/>
      <c r="N34" s="6"/>
      <c r="O34" s="6"/>
      <c r="P34" s="120"/>
      <c r="Q34" s="118"/>
      <c r="R34" s="118"/>
    </row>
    <row r="35" spans="1:18" ht="15" x14ac:dyDescent="0.25">
      <c r="A35" s="54"/>
      <c r="B35" s="54" t="s">
        <v>14</v>
      </c>
      <c r="C35" s="54"/>
      <c r="D35" s="98">
        <v>59.34</v>
      </c>
      <c r="E35" s="98">
        <v>152</v>
      </c>
      <c r="F35" s="98">
        <v>131</v>
      </c>
      <c r="G35" s="98">
        <v>21</v>
      </c>
      <c r="H35" s="98">
        <v>1</v>
      </c>
      <c r="I35" s="98">
        <v>3</v>
      </c>
      <c r="J35" s="98">
        <v>10</v>
      </c>
      <c r="K35" s="98">
        <v>8</v>
      </c>
      <c r="L35" s="98">
        <v>0</v>
      </c>
      <c r="M35" s="98">
        <v>30</v>
      </c>
      <c r="N35" s="98">
        <v>0</v>
      </c>
      <c r="O35" s="98">
        <v>99</v>
      </c>
      <c r="P35" s="120"/>
      <c r="Q35" s="118"/>
      <c r="R35" s="118"/>
    </row>
    <row r="36" spans="1:18" ht="15" x14ac:dyDescent="0.25">
      <c r="A36" s="54"/>
      <c r="B36" s="54" t="s">
        <v>40</v>
      </c>
      <c r="C36" s="54"/>
      <c r="D36" s="98">
        <v>0.5</v>
      </c>
      <c r="E36" s="98">
        <v>1</v>
      </c>
      <c r="F36" s="98">
        <v>1</v>
      </c>
      <c r="G36" s="98">
        <v>0</v>
      </c>
      <c r="H36" s="98">
        <v>0</v>
      </c>
      <c r="I36" s="98">
        <v>0</v>
      </c>
      <c r="J36" s="98">
        <v>0</v>
      </c>
      <c r="K36" s="98">
        <v>0</v>
      </c>
      <c r="L36" s="98">
        <v>0</v>
      </c>
      <c r="M36" s="98">
        <v>0</v>
      </c>
      <c r="N36" s="98">
        <v>0</v>
      </c>
      <c r="O36" s="98">
        <v>1</v>
      </c>
      <c r="P36" s="120"/>
      <c r="Q36" s="118"/>
      <c r="R36" s="118"/>
    </row>
    <row r="37" spans="1:18" ht="15" x14ac:dyDescent="0.25">
      <c r="A37" s="55"/>
      <c r="B37" s="54" t="s">
        <v>16</v>
      </c>
      <c r="C37" s="54"/>
      <c r="D37" s="98">
        <v>29</v>
      </c>
      <c r="E37" s="98">
        <v>29</v>
      </c>
      <c r="F37" s="98">
        <v>27</v>
      </c>
      <c r="G37" s="98">
        <v>2</v>
      </c>
      <c r="H37" s="98">
        <v>0</v>
      </c>
      <c r="I37" s="98">
        <v>1</v>
      </c>
      <c r="J37" s="98">
        <v>3</v>
      </c>
      <c r="K37" s="98">
        <v>1</v>
      </c>
      <c r="L37" s="98">
        <v>0</v>
      </c>
      <c r="M37" s="98">
        <v>1</v>
      </c>
      <c r="N37" s="98">
        <v>0</v>
      </c>
      <c r="O37" s="98">
        <v>23</v>
      </c>
      <c r="P37" s="120"/>
      <c r="Q37" s="118"/>
      <c r="R37" s="118"/>
    </row>
    <row r="38" spans="1:18" ht="15" x14ac:dyDescent="0.25">
      <c r="A38" s="55"/>
      <c r="B38" s="54" t="s">
        <v>17</v>
      </c>
      <c r="C38" s="54"/>
      <c r="D38" s="98">
        <v>12</v>
      </c>
      <c r="E38" s="98">
        <v>12</v>
      </c>
      <c r="F38" s="98">
        <v>10</v>
      </c>
      <c r="G38" s="98">
        <v>2</v>
      </c>
      <c r="H38" s="98">
        <v>0</v>
      </c>
      <c r="I38" s="98">
        <v>3</v>
      </c>
      <c r="J38" s="98">
        <v>1</v>
      </c>
      <c r="K38" s="98">
        <v>0</v>
      </c>
      <c r="L38" s="98">
        <v>1</v>
      </c>
      <c r="M38" s="98">
        <v>1</v>
      </c>
      <c r="N38" s="98">
        <v>0</v>
      </c>
      <c r="O38" s="98">
        <v>6</v>
      </c>
      <c r="P38" s="120"/>
      <c r="Q38" s="118"/>
      <c r="R38" s="118"/>
    </row>
    <row r="39" spans="1:18" ht="15" x14ac:dyDescent="0.25">
      <c r="A39" s="55"/>
      <c r="B39" s="56" t="s">
        <v>18</v>
      </c>
      <c r="C39" s="56"/>
      <c r="D39" s="98">
        <v>16</v>
      </c>
      <c r="E39" s="98">
        <v>16</v>
      </c>
      <c r="F39" s="98">
        <v>12</v>
      </c>
      <c r="G39" s="98">
        <v>4</v>
      </c>
      <c r="H39" s="98">
        <v>0</v>
      </c>
      <c r="I39" s="98">
        <v>3</v>
      </c>
      <c r="J39" s="98">
        <v>1</v>
      </c>
      <c r="K39" s="98">
        <v>1</v>
      </c>
      <c r="L39" s="98">
        <v>2</v>
      </c>
      <c r="M39" s="98">
        <v>0</v>
      </c>
      <c r="N39" s="98">
        <v>0</v>
      </c>
      <c r="O39" s="98">
        <v>9</v>
      </c>
      <c r="P39" s="120"/>
      <c r="Q39" s="118"/>
      <c r="R39" s="118"/>
    </row>
    <row r="40" spans="1:18" ht="15" x14ac:dyDescent="0.25">
      <c r="A40" s="55"/>
      <c r="B40" s="51" t="s">
        <v>19</v>
      </c>
      <c r="C40" s="54"/>
      <c r="D40" s="90">
        <f>SUM(D35:D39)</f>
        <v>116.84</v>
      </c>
      <c r="E40" s="90">
        <f t="shared" ref="E40:O40" si="4">SUM(E35:E39)</f>
        <v>210</v>
      </c>
      <c r="F40" s="90">
        <f t="shared" si="4"/>
        <v>181</v>
      </c>
      <c r="G40" s="90">
        <f t="shared" si="4"/>
        <v>29</v>
      </c>
      <c r="H40" s="90">
        <f t="shared" si="4"/>
        <v>1</v>
      </c>
      <c r="I40" s="90">
        <f t="shared" si="4"/>
        <v>10</v>
      </c>
      <c r="J40" s="90">
        <f t="shared" si="4"/>
        <v>15</v>
      </c>
      <c r="K40" s="90">
        <f t="shared" si="4"/>
        <v>10</v>
      </c>
      <c r="L40" s="90">
        <f t="shared" si="4"/>
        <v>3</v>
      </c>
      <c r="M40" s="90">
        <f t="shared" si="4"/>
        <v>32</v>
      </c>
      <c r="N40" s="90">
        <f t="shared" si="4"/>
        <v>0</v>
      </c>
      <c r="O40" s="90">
        <f t="shared" si="4"/>
        <v>138</v>
      </c>
      <c r="P40" s="120"/>
      <c r="Q40" s="118"/>
      <c r="R40" s="118"/>
    </row>
    <row r="41" spans="1:18" ht="15.75" x14ac:dyDescent="0.25">
      <c r="A41" s="60" t="s">
        <v>49</v>
      </c>
      <c r="B41" s="51"/>
      <c r="C41" s="54"/>
      <c r="D41" s="6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120"/>
      <c r="Q41" s="118"/>
      <c r="R41" s="118"/>
    </row>
    <row r="42" spans="1:18" ht="15" x14ac:dyDescent="0.25">
      <c r="A42" s="54"/>
      <c r="B42" s="54" t="s">
        <v>14</v>
      </c>
      <c r="C42" s="54"/>
      <c r="D42" s="98">
        <v>6.51</v>
      </c>
      <c r="E42" s="98">
        <v>18</v>
      </c>
      <c r="F42" s="98">
        <v>17</v>
      </c>
      <c r="G42" s="98">
        <v>1</v>
      </c>
      <c r="H42" s="98">
        <v>0</v>
      </c>
      <c r="I42" s="98">
        <v>1</v>
      </c>
      <c r="J42" s="98">
        <v>1</v>
      </c>
      <c r="K42" s="98">
        <v>0</v>
      </c>
      <c r="L42" s="98">
        <v>2</v>
      </c>
      <c r="M42" s="98">
        <v>1</v>
      </c>
      <c r="N42" s="98">
        <v>0</v>
      </c>
      <c r="O42" s="98">
        <v>13</v>
      </c>
      <c r="P42" s="120"/>
      <c r="Q42" s="118"/>
      <c r="R42" s="118"/>
    </row>
    <row r="43" spans="1:18" ht="15" x14ac:dyDescent="0.25">
      <c r="A43" s="61"/>
      <c r="B43" s="54" t="s">
        <v>40</v>
      </c>
      <c r="C43" s="54"/>
      <c r="D43" s="98">
        <v>1</v>
      </c>
      <c r="E43" s="98">
        <v>2</v>
      </c>
      <c r="F43" s="98">
        <v>1</v>
      </c>
      <c r="G43" s="98">
        <v>1</v>
      </c>
      <c r="H43" s="98">
        <v>0</v>
      </c>
      <c r="I43" s="98">
        <v>0</v>
      </c>
      <c r="J43" s="98">
        <v>0</v>
      </c>
      <c r="K43" s="98">
        <v>0</v>
      </c>
      <c r="L43" s="98">
        <v>0</v>
      </c>
      <c r="M43" s="98">
        <v>0</v>
      </c>
      <c r="N43" s="98">
        <v>0</v>
      </c>
      <c r="O43" s="98">
        <v>2</v>
      </c>
      <c r="P43" s="120"/>
      <c r="Q43" s="118"/>
      <c r="R43" s="118"/>
    </row>
    <row r="44" spans="1:18" ht="15" x14ac:dyDescent="0.25">
      <c r="A44" s="54"/>
      <c r="B44" s="54" t="s">
        <v>16</v>
      </c>
      <c r="C44" s="54"/>
      <c r="D44" s="98">
        <v>6</v>
      </c>
      <c r="E44" s="98">
        <v>6</v>
      </c>
      <c r="F44" s="98">
        <v>4</v>
      </c>
      <c r="G44" s="98">
        <v>2</v>
      </c>
      <c r="H44" s="98">
        <v>0</v>
      </c>
      <c r="I44" s="98">
        <v>0</v>
      </c>
      <c r="J44" s="98">
        <v>1</v>
      </c>
      <c r="K44" s="98">
        <v>0</v>
      </c>
      <c r="L44" s="98">
        <v>0</v>
      </c>
      <c r="M44" s="98">
        <v>0</v>
      </c>
      <c r="N44" s="98">
        <v>0</v>
      </c>
      <c r="O44" s="98">
        <v>5</v>
      </c>
      <c r="P44" s="120"/>
      <c r="Q44" s="118"/>
      <c r="R44" s="118"/>
    </row>
    <row r="45" spans="1:18" ht="15" x14ac:dyDescent="0.25">
      <c r="A45" s="55"/>
      <c r="B45" s="54" t="s">
        <v>17</v>
      </c>
      <c r="C45" s="54"/>
      <c r="D45" s="98">
        <v>3</v>
      </c>
      <c r="E45" s="98">
        <v>3</v>
      </c>
      <c r="F45" s="98">
        <v>2</v>
      </c>
      <c r="G45" s="98">
        <v>1</v>
      </c>
      <c r="H45" s="98">
        <v>0</v>
      </c>
      <c r="I45" s="98">
        <v>1</v>
      </c>
      <c r="J45" s="98">
        <v>0</v>
      </c>
      <c r="K45" s="98">
        <v>1</v>
      </c>
      <c r="L45" s="98">
        <v>0</v>
      </c>
      <c r="M45" s="98">
        <v>0</v>
      </c>
      <c r="N45" s="98">
        <v>0</v>
      </c>
      <c r="O45" s="98">
        <v>1</v>
      </c>
      <c r="P45" s="120"/>
      <c r="Q45" s="118"/>
      <c r="R45" s="118"/>
    </row>
    <row r="46" spans="1:18" ht="15" x14ac:dyDescent="0.25">
      <c r="A46" s="55"/>
      <c r="B46" s="56" t="s">
        <v>18</v>
      </c>
      <c r="C46" s="56"/>
      <c r="D46" s="98">
        <v>19</v>
      </c>
      <c r="E46" s="98">
        <v>19</v>
      </c>
      <c r="F46" s="98">
        <v>8</v>
      </c>
      <c r="G46" s="98">
        <v>11</v>
      </c>
      <c r="H46" s="98">
        <v>0</v>
      </c>
      <c r="I46" s="98">
        <v>2</v>
      </c>
      <c r="J46" s="98">
        <v>2</v>
      </c>
      <c r="K46" s="98">
        <v>0</v>
      </c>
      <c r="L46" s="98">
        <v>0</v>
      </c>
      <c r="M46" s="98">
        <v>0</v>
      </c>
      <c r="N46" s="98">
        <v>0</v>
      </c>
      <c r="O46" s="98">
        <v>15</v>
      </c>
      <c r="P46" s="120"/>
      <c r="Q46" s="118"/>
      <c r="R46" s="118"/>
    </row>
    <row r="47" spans="1:18" ht="15" x14ac:dyDescent="0.25">
      <c r="A47" s="55"/>
      <c r="B47" s="51" t="s">
        <v>19</v>
      </c>
      <c r="C47" s="54"/>
      <c r="D47" s="90">
        <f>SUM(D42:D46)</f>
        <v>35.51</v>
      </c>
      <c r="E47" s="90">
        <f t="shared" ref="E47:O47" si="5">SUM(E42:E46)</f>
        <v>48</v>
      </c>
      <c r="F47" s="90">
        <f t="shared" si="5"/>
        <v>32</v>
      </c>
      <c r="G47" s="90">
        <f t="shared" si="5"/>
        <v>16</v>
      </c>
      <c r="H47" s="90">
        <f t="shared" si="5"/>
        <v>0</v>
      </c>
      <c r="I47" s="90">
        <f t="shared" si="5"/>
        <v>4</v>
      </c>
      <c r="J47" s="90">
        <f t="shared" si="5"/>
        <v>4</v>
      </c>
      <c r="K47" s="90">
        <f t="shared" si="5"/>
        <v>1</v>
      </c>
      <c r="L47" s="90">
        <f t="shared" si="5"/>
        <v>2</v>
      </c>
      <c r="M47" s="90">
        <f t="shared" si="5"/>
        <v>1</v>
      </c>
      <c r="N47" s="90">
        <f t="shared" si="5"/>
        <v>0</v>
      </c>
      <c r="O47" s="90">
        <f t="shared" si="5"/>
        <v>36</v>
      </c>
      <c r="P47" s="120"/>
      <c r="Q47" s="118"/>
      <c r="R47" s="118"/>
    </row>
    <row r="48" spans="1:18" ht="15.75" x14ac:dyDescent="0.25">
      <c r="A48" s="60" t="s">
        <v>29</v>
      </c>
      <c r="B48" s="54"/>
      <c r="C48" s="54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120"/>
      <c r="Q48" s="118"/>
      <c r="R48" s="118"/>
    </row>
    <row r="49" spans="1:18" ht="15" x14ac:dyDescent="0.25">
      <c r="A49" s="54"/>
      <c r="B49" s="54" t="s">
        <v>14</v>
      </c>
      <c r="C49" s="54"/>
      <c r="D49" s="98">
        <v>0.88</v>
      </c>
      <c r="E49" s="98">
        <v>4</v>
      </c>
      <c r="F49" s="98">
        <v>2</v>
      </c>
      <c r="G49" s="98">
        <v>2</v>
      </c>
      <c r="H49" s="98">
        <v>0</v>
      </c>
      <c r="I49" s="98">
        <v>0</v>
      </c>
      <c r="J49" s="98">
        <v>0</v>
      </c>
      <c r="K49" s="98">
        <v>0</v>
      </c>
      <c r="L49" s="98">
        <v>0</v>
      </c>
      <c r="M49" s="98">
        <v>0</v>
      </c>
      <c r="N49" s="98">
        <v>0</v>
      </c>
      <c r="O49" s="98">
        <v>4</v>
      </c>
      <c r="P49" s="120"/>
      <c r="Q49" s="118"/>
      <c r="R49" s="118"/>
    </row>
    <row r="50" spans="1:18" ht="15" x14ac:dyDescent="0.25">
      <c r="A50" s="55"/>
      <c r="B50" s="54" t="s">
        <v>16</v>
      </c>
      <c r="C50" s="54"/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120"/>
      <c r="Q50" s="118"/>
      <c r="R50" s="118"/>
    </row>
    <row r="51" spans="1:18" ht="15" x14ac:dyDescent="0.25">
      <c r="A51" s="55"/>
      <c r="B51" s="54" t="s">
        <v>17</v>
      </c>
      <c r="C51" s="54"/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120"/>
      <c r="Q51" s="118"/>
      <c r="R51" s="118"/>
    </row>
    <row r="52" spans="1:18" ht="15" x14ac:dyDescent="0.25">
      <c r="A52" s="55"/>
      <c r="B52" s="56" t="s">
        <v>18</v>
      </c>
      <c r="C52" s="56"/>
      <c r="D52" s="9">
        <v>0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  <c r="O52" s="9">
        <v>0</v>
      </c>
      <c r="P52" s="120"/>
      <c r="Q52" s="118"/>
      <c r="R52" s="118"/>
    </row>
    <row r="53" spans="1:18" ht="15" x14ac:dyDescent="0.25">
      <c r="A53" s="55"/>
      <c r="B53" s="51" t="s">
        <v>19</v>
      </c>
      <c r="C53" s="54"/>
      <c r="D53" s="5">
        <f>SUM(D49:D52)</f>
        <v>0.88</v>
      </c>
      <c r="E53" s="5">
        <f>SUM(F53:G53)</f>
        <v>4</v>
      </c>
      <c r="F53" s="5">
        <f t="shared" ref="F53:O53" si="6">SUM(F49:F52)</f>
        <v>2</v>
      </c>
      <c r="G53" s="5">
        <f t="shared" si="6"/>
        <v>2</v>
      </c>
      <c r="H53" s="5">
        <f t="shared" si="6"/>
        <v>0</v>
      </c>
      <c r="I53" s="5">
        <f t="shared" si="6"/>
        <v>0</v>
      </c>
      <c r="J53" s="5">
        <f t="shared" si="6"/>
        <v>0</v>
      </c>
      <c r="K53" s="5">
        <f t="shared" si="6"/>
        <v>0</v>
      </c>
      <c r="L53" s="5">
        <f t="shared" si="6"/>
        <v>0</v>
      </c>
      <c r="M53" s="5">
        <f t="shared" si="6"/>
        <v>0</v>
      </c>
      <c r="N53" s="5">
        <f t="shared" si="6"/>
        <v>0</v>
      </c>
      <c r="O53" s="5">
        <f t="shared" si="6"/>
        <v>4</v>
      </c>
      <c r="P53" s="120"/>
      <c r="Q53" s="118"/>
      <c r="R53" s="118"/>
    </row>
    <row r="54" spans="1:18" ht="15.75" x14ac:dyDescent="0.25">
      <c r="A54" s="57" t="s">
        <v>30</v>
      </c>
      <c r="B54" s="51"/>
      <c r="C54" s="54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120"/>
      <c r="Q54" s="118"/>
      <c r="R54" s="118"/>
    </row>
    <row r="55" spans="1:18" ht="15" x14ac:dyDescent="0.25">
      <c r="A55" s="54"/>
      <c r="B55" s="54" t="s">
        <v>14</v>
      </c>
      <c r="C55" s="54"/>
      <c r="D55" s="112">
        <v>0</v>
      </c>
      <c r="E55" s="112">
        <v>0</v>
      </c>
      <c r="F55" s="112">
        <v>0</v>
      </c>
      <c r="G55" s="112">
        <v>0</v>
      </c>
      <c r="H55" s="112">
        <v>0</v>
      </c>
      <c r="I55" s="112">
        <v>0</v>
      </c>
      <c r="J55" s="112">
        <v>0</v>
      </c>
      <c r="K55" s="112">
        <v>0</v>
      </c>
      <c r="L55" s="112">
        <v>0</v>
      </c>
      <c r="M55" s="112">
        <v>0</v>
      </c>
      <c r="N55" s="112">
        <v>0</v>
      </c>
      <c r="O55" s="112">
        <v>0</v>
      </c>
      <c r="P55" s="120"/>
      <c r="Q55" s="118"/>
      <c r="R55" s="118"/>
    </row>
    <row r="56" spans="1:18" ht="15" x14ac:dyDescent="0.25">
      <c r="A56" s="55"/>
      <c r="B56" s="54" t="s">
        <v>16</v>
      </c>
      <c r="C56" s="54"/>
      <c r="D56" s="98">
        <v>1</v>
      </c>
      <c r="E56" s="98">
        <v>1</v>
      </c>
      <c r="F56" s="98">
        <v>1</v>
      </c>
      <c r="G56" s="98">
        <v>0</v>
      </c>
      <c r="H56" s="98">
        <v>0</v>
      </c>
      <c r="I56" s="98">
        <v>0</v>
      </c>
      <c r="J56" s="98">
        <v>0</v>
      </c>
      <c r="K56" s="98">
        <v>0</v>
      </c>
      <c r="L56" s="98">
        <v>0</v>
      </c>
      <c r="M56" s="98">
        <v>0</v>
      </c>
      <c r="N56" s="98">
        <v>0</v>
      </c>
      <c r="O56" s="98">
        <v>1</v>
      </c>
      <c r="P56" s="120"/>
      <c r="Q56" s="118"/>
      <c r="R56" s="118"/>
    </row>
    <row r="57" spans="1:18" ht="15" x14ac:dyDescent="0.25">
      <c r="A57" s="55"/>
      <c r="B57" s="54" t="s">
        <v>17</v>
      </c>
      <c r="C57" s="54"/>
      <c r="D57" s="98">
        <v>1</v>
      </c>
      <c r="E57" s="98">
        <v>1</v>
      </c>
      <c r="F57" s="98">
        <v>0</v>
      </c>
      <c r="G57" s="98">
        <v>1</v>
      </c>
      <c r="H57" s="98">
        <v>0</v>
      </c>
      <c r="I57" s="98">
        <v>0</v>
      </c>
      <c r="J57" s="98">
        <v>0</v>
      </c>
      <c r="K57" s="98">
        <v>0</v>
      </c>
      <c r="L57" s="98">
        <v>0</v>
      </c>
      <c r="M57" s="98">
        <v>0</v>
      </c>
      <c r="N57" s="98">
        <v>1</v>
      </c>
      <c r="O57" s="98" t="s">
        <v>52</v>
      </c>
      <c r="P57" s="120"/>
      <c r="Q57" s="118"/>
      <c r="R57" s="118"/>
    </row>
    <row r="58" spans="1:18" ht="15" x14ac:dyDescent="0.25">
      <c r="A58" s="55"/>
      <c r="B58" s="56" t="s">
        <v>18</v>
      </c>
      <c r="C58" s="56"/>
      <c r="D58" s="119">
        <v>1</v>
      </c>
      <c r="E58" s="119">
        <v>1</v>
      </c>
      <c r="F58" s="119">
        <v>0</v>
      </c>
      <c r="G58" s="119">
        <v>1</v>
      </c>
      <c r="H58" s="119">
        <v>0</v>
      </c>
      <c r="I58" s="119">
        <v>0</v>
      </c>
      <c r="J58" s="119">
        <v>0</v>
      </c>
      <c r="K58" s="119">
        <v>0</v>
      </c>
      <c r="L58" s="119">
        <v>0</v>
      </c>
      <c r="M58" s="119">
        <v>0</v>
      </c>
      <c r="N58" s="119">
        <v>0</v>
      </c>
      <c r="O58" s="119">
        <v>1</v>
      </c>
      <c r="P58" s="120"/>
      <c r="Q58" s="118"/>
      <c r="R58" s="118"/>
    </row>
    <row r="59" spans="1:18" ht="15" x14ac:dyDescent="0.25">
      <c r="A59" s="55"/>
      <c r="B59" s="51" t="s">
        <v>31</v>
      </c>
      <c r="C59" s="51"/>
      <c r="D59" s="5">
        <f>SUM(D55:D58)</f>
        <v>3</v>
      </c>
      <c r="E59" s="5">
        <f t="shared" ref="E59:O59" si="7">SUM(E55:E58)</f>
        <v>3</v>
      </c>
      <c r="F59" s="5">
        <f t="shared" si="7"/>
        <v>1</v>
      </c>
      <c r="G59" s="5">
        <f t="shared" si="7"/>
        <v>2</v>
      </c>
      <c r="H59" s="5">
        <f t="shared" si="7"/>
        <v>0</v>
      </c>
      <c r="I59" s="5">
        <f t="shared" si="7"/>
        <v>0</v>
      </c>
      <c r="J59" s="5">
        <f t="shared" si="7"/>
        <v>0</v>
      </c>
      <c r="K59" s="5">
        <f t="shared" si="7"/>
        <v>0</v>
      </c>
      <c r="L59" s="5">
        <f t="shared" si="7"/>
        <v>0</v>
      </c>
      <c r="M59" s="5">
        <f t="shared" si="7"/>
        <v>0</v>
      </c>
      <c r="N59" s="5">
        <f t="shared" si="7"/>
        <v>1</v>
      </c>
      <c r="O59" s="5">
        <f t="shared" si="7"/>
        <v>2</v>
      </c>
      <c r="P59" s="120"/>
      <c r="Q59" s="118"/>
      <c r="R59" s="118"/>
    </row>
    <row r="60" spans="1:18" ht="15.75" x14ac:dyDescent="0.25">
      <c r="A60" s="57" t="s">
        <v>32</v>
      </c>
      <c r="B60" s="54"/>
      <c r="C60" s="54"/>
      <c r="D60" s="6"/>
      <c r="E60" s="5"/>
      <c r="F60" s="6"/>
      <c r="G60" s="6"/>
      <c r="H60" s="6"/>
      <c r="I60" s="6"/>
      <c r="J60" s="6"/>
      <c r="K60" s="6"/>
      <c r="L60" s="6"/>
      <c r="M60" s="6"/>
      <c r="N60" s="6"/>
      <c r="O60" s="6"/>
      <c r="P60" s="120"/>
      <c r="Q60" s="118"/>
      <c r="R60" s="118"/>
    </row>
    <row r="61" spans="1:18" ht="15" x14ac:dyDescent="0.25">
      <c r="A61" s="54"/>
      <c r="B61" s="54" t="s">
        <v>14</v>
      </c>
      <c r="C61" s="54"/>
      <c r="D61" s="98">
        <v>5.42</v>
      </c>
      <c r="E61" s="98">
        <v>9</v>
      </c>
      <c r="F61" s="98">
        <v>4</v>
      </c>
      <c r="G61" s="98">
        <v>5</v>
      </c>
      <c r="H61" s="98">
        <v>0</v>
      </c>
      <c r="I61" s="98">
        <v>1</v>
      </c>
      <c r="J61" s="98">
        <v>2</v>
      </c>
      <c r="K61" s="98">
        <v>0</v>
      </c>
      <c r="L61" s="98">
        <v>0</v>
      </c>
      <c r="M61" s="98">
        <v>2</v>
      </c>
      <c r="N61" s="98">
        <v>0</v>
      </c>
      <c r="O61" s="98">
        <v>4</v>
      </c>
      <c r="P61" s="120"/>
      <c r="Q61" s="118"/>
      <c r="R61" s="118"/>
    </row>
    <row r="62" spans="1:18" ht="15" x14ac:dyDescent="0.25">
      <c r="A62" s="55"/>
      <c r="B62" s="54" t="s">
        <v>16</v>
      </c>
      <c r="C62" s="54"/>
      <c r="D62" s="98">
        <v>7</v>
      </c>
      <c r="E62" s="98">
        <v>7</v>
      </c>
      <c r="F62" s="98">
        <v>3</v>
      </c>
      <c r="G62" s="98">
        <v>4</v>
      </c>
      <c r="H62" s="98">
        <v>0</v>
      </c>
      <c r="I62" s="98">
        <v>0</v>
      </c>
      <c r="J62" s="98">
        <v>0</v>
      </c>
      <c r="K62" s="98">
        <v>1</v>
      </c>
      <c r="L62" s="98">
        <v>0</v>
      </c>
      <c r="M62" s="98">
        <v>0</v>
      </c>
      <c r="N62" s="98">
        <v>0</v>
      </c>
      <c r="O62" s="98">
        <v>6</v>
      </c>
      <c r="P62" s="120"/>
      <c r="Q62" s="118"/>
      <c r="R62" s="118"/>
    </row>
    <row r="63" spans="1:18" ht="15" x14ac:dyDescent="0.25">
      <c r="A63" s="55"/>
      <c r="B63" s="54" t="s">
        <v>17</v>
      </c>
      <c r="C63" s="54"/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120"/>
      <c r="Q63" s="118"/>
      <c r="R63" s="118"/>
    </row>
    <row r="64" spans="1:18" ht="15" x14ac:dyDescent="0.25">
      <c r="A64" s="55"/>
      <c r="B64" s="56" t="s">
        <v>18</v>
      </c>
      <c r="C64" s="56"/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  <c r="O64" s="9">
        <v>0</v>
      </c>
      <c r="P64" s="120"/>
      <c r="Q64" s="118"/>
      <c r="R64" s="118"/>
    </row>
    <row r="65" spans="1:18" ht="15" x14ac:dyDescent="0.25">
      <c r="A65" s="55"/>
      <c r="B65" s="51" t="s">
        <v>19</v>
      </c>
      <c r="C65" s="54"/>
      <c r="D65" s="5">
        <f>SUM(D61:D64)</f>
        <v>12.42</v>
      </c>
      <c r="E65" s="5">
        <f>SUM(F65:G65)</f>
        <v>16</v>
      </c>
      <c r="F65" s="5">
        <f t="shared" ref="F65:O65" si="8">SUM(F61:F64)</f>
        <v>7</v>
      </c>
      <c r="G65" s="5">
        <f t="shared" si="8"/>
        <v>9</v>
      </c>
      <c r="H65" s="5">
        <f t="shared" si="8"/>
        <v>0</v>
      </c>
      <c r="I65" s="5">
        <f t="shared" si="8"/>
        <v>1</v>
      </c>
      <c r="J65" s="5">
        <f t="shared" si="8"/>
        <v>2</v>
      </c>
      <c r="K65" s="5">
        <f t="shared" si="8"/>
        <v>1</v>
      </c>
      <c r="L65" s="5">
        <f t="shared" si="8"/>
        <v>0</v>
      </c>
      <c r="M65" s="5">
        <f t="shared" si="8"/>
        <v>2</v>
      </c>
      <c r="N65" s="5">
        <f t="shared" si="8"/>
        <v>0</v>
      </c>
      <c r="O65" s="5">
        <f t="shared" si="8"/>
        <v>10</v>
      </c>
      <c r="P65" s="120"/>
      <c r="Q65" s="118"/>
      <c r="R65" s="118"/>
    </row>
    <row r="66" spans="1:18" ht="15.75" x14ac:dyDescent="0.25">
      <c r="A66" s="57" t="s">
        <v>46</v>
      </c>
      <c r="B66" s="51"/>
      <c r="C66" s="51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120"/>
      <c r="Q66" s="118"/>
      <c r="R66" s="118"/>
    </row>
    <row r="67" spans="1:18" ht="15" x14ac:dyDescent="0.25">
      <c r="A67" s="54"/>
      <c r="B67" s="54" t="s">
        <v>14</v>
      </c>
      <c r="C67" s="54"/>
      <c r="D67" s="98">
        <v>3.83</v>
      </c>
      <c r="E67" s="98">
        <v>8</v>
      </c>
      <c r="F67" s="98">
        <v>3</v>
      </c>
      <c r="G67" s="98">
        <v>5</v>
      </c>
      <c r="H67" s="98">
        <v>0</v>
      </c>
      <c r="I67" s="98">
        <v>1</v>
      </c>
      <c r="J67" s="98">
        <v>0</v>
      </c>
      <c r="K67" s="98">
        <v>0</v>
      </c>
      <c r="L67" s="98">
        <v>1</v>
      </c>
      <c r="M67" s="98">
        <v>0</v>
      </c>
      <c r="N67" s="98">
        <v>0</v>
      </c>
      <c r="O67" s="98">
        <v>6</v>
      </c>
      <c r="P67" s="120"/>
      <c r="Q67" s="118"/>
      <c r="R67" s="118"/>
    </row>
    <row r="68" spans="1:18" ht="15" x14ac:dyDescent="0.25">
      <c r="A68" s="55"/>
      <c r="B68" s="54" t="s">
        <v>15</v>
      </c>
      <c r="C68" s="54"/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120"/>
      <c r="Q68" s="118"/>
      <c r="R68" s="118"/>
    </row>
    <row r="69" spans="1:18" ht="15" x14ac:dyDescent="0.25">
      <c r="A69" s="55"/>
      <c r="B69" s="54" t="s">
        <v>16</v>
      </c>
      <c r="C69" s="54"/>
      <c r="D69" s="89">
        <v>0</v>
      </c>
      <c r="E69" s="89">
        <v>0</v>
      </c>
      <c r="F69" s="89">
        <v>0</v>
      </c>
      <c r="G69" s="89">
        <v>0</v>
      </c>
      <c r="H69" s="89">
        <v>0</v>
      </c>
      <c r="I69" s="89">
        <v>0</v>
      </c>
      <c r="J69" s="89">
        <v>0</v>
      </c>
      <c r="K69" s="89">
        <v>0</v>
      </c>
      <c r="L69" s="89">
        <v>0</v>
      </c>
      <c r="M69" s="89">
        <v>0</v>
      </c>
      <c r="N69" s="89">
        <v>0</v>
      </c>
      <c r="O69" s="89">
        <v>0</v>
      </c>
      <c r="P69" s="120"/>
      <c r="Q69" s="118"/>
      <c r="R69" s="118"/>
    </row>
    <row r="70" spans="1:18" ht="15" x14ac:dyDescent="0.25">
      <c r="A70" s="55"/>
      <c r="B70" s="54" t="s">
        <v>17</v>
      </c>
      <c r="C70" s="54"/>
      <c r="D70" s="98">
        <v>2</v>
      </c>
      <c r="E70" s="98">
        <v>2</v>
      </c>
      <c r="F70" s="98">
        <v>2</v>
      </c>
      <c r="G70" s="98">
        <v>0</v>
      </c>
      <c r="H70" s="98">
        <v>0</v>
      </c>
      <c r="I70" s="98">
        <v>0</v>
      </c>
      <c r="J70" s="98">
        <v>0</v>
      </c>
      <c r="K70" s="98">
        <v>1</v>
      </c>
      <c r="L70" s="98">
        <v>0</v>
      </c>
      <c r="M70" s="98">
        <v>0</v>
      </c>
      <c r="N70" s="98">
        <v>0</v>
      </c>
      <c r="O70" s="98">
        <v>1</v>
      </c>
      <c r="P70" s="120"/>
      <c r="Q70" s="118"/>
      <c r="R70" s="118"/>
    </row>
    <row r="71" spans="1:18" ht="15" x14ac:dyDescent="0.25">
      <c r="A71" s="55"/>
      <c r="B71" s="54" t="s">
        <v>18</v>
      </c>
      <c r="C71" s="54"/>
      <c r="D71" s="98">
        <v>17</v>
      </c>
      <c r="E71" s="98">
        <v>17</v>
      </c>
      <c r="F71" s="98">
        <v>6</v>
      </c>
      <c r="G71" s="98">
        <v>11</v>
      </c>
      <c r="H71" s="98">
        <v>1</v>
      </c>
      <c r="I71" s="98">
        <v>2</v>
      </c>
      <c r="J71" s="98">
        <v>1</v>
      </c>
      <c r="K71" s="98">
        <v>1</v>
      </c>
      <c r="L71" s="98">
        <v>0</v>
      </c>
      <c r="M71" s="98">
        <v>0</v>
      </c>
      <c r="N71" s="98">
        <v>0</v>
      </c>
      <c r="O71" s="98">
        <v>12</v>
      </c>
      <c r="P71" s="120"/>
      <c r="Q71" s="118"/>
      <c r="R71" s="118"/>
    </row>
    <row r="72" spans="1:18" ht="15" x14ac:dyDescent="0.25">
      <c r="A72" s="55"/>
      <c r="B72" s="58" t="s">
        <v>28</v>
      </c>
      <c r="C72" s="59"/>
      <c r="D72" s="90">
        <f>D67+D68+D69+D70+D71</f>
        <v>22.83</v>
      </c>
      <c r="E72" s="90">
        <f>E67+E68+E69+E70+E71</f>
        <v>27</v>
      </c>
      <c r="F72" s="90">
        <f>F67+F68+F69+F70+F71</f>
        <v>11</v>
      </c>
      <c r="G72" s="90">
        <f t="shared" ref="G72:M72" si="9">SUM(G67:G71)</f>
        <v>16</v>
      </c>
      <c r="H72" s="90">
        <f t="shared" si="9"/>
        <v>1</v>
      </c>
      <c r="I72" s="90">
        <f t="shared" si="9"/>
        <v>3</v>
      </c>
      <c r="J72" s="90">
        <f t="shared" si="9"/>
        <v>1</v>
      </c>
      <c r="K72" s="90">
        <f t="shared" si="9"/>
        <v>2</v>
      </c>
      <c r="L72" s="90">
        <f t="shared" si="9"/>
        <v>1</v>
      </c>
      <c r="M72" s="90">
        <f t="shared" si="9"/>
        <v>0</v>
      </c>
      <c r="N72" s="90">
        <f>SUM(N67:N71)</f>
        <v>0</v>
      </c>
      <c r="O72" s="90">
        <f>O67+O68+O69+O70+O71</f>
        <v>19</v>
      </c>
      <c r="P72" s="120"/>
      <c r="Q72" s="118"/>
      <c r="R72" s="118"/>
    </row>
    <row r="73" spans="1:18" ht="15.75" x14ac:dyDescent="0.25">
      <c r="A73" s="57" t="s">
        <v>33</v>
      </c>
      <c r="B73" s="54"/>
      <c r="C73" s="54"/>
      <c r="D73" s="6"/>
      <c r="E73" s="5"/>
      <c r="F73" s="6"/>
      <c r="G73" s="6"/>
      <c r="H73" s="6"/>
      <c r="I73" s="6"/>
      <c r="J73" s="6"/>
      <c r="K73" s="6"/>
      <c r="L73" s="6"/>
      <c r="M73" s="6"/>
      <c r="N73" s="6"/>
      <c r="O73" s="6"/>
      <c r="P73" s="120"/>
      <c r="Q73" s="118"/>
      <c r="R73" s="118"/>
    </row>
    <row r="74" spans="1:18" ht="15" x14ac:dyDescent="0.25">
      <c r="A74" s="54"/>
      <c r="B74" s="54" t="s">
        <v>14</v>
      </c>
      <c r="C74" s="54"/>
      <c r="D74" s="98">
        <v>191.22</v>
      </c>
      <c r="E74" s="98">
        <v>440</v>
      </c>
      <c r="F74" s="98">
        <v>293</v>
      </c>
      <c r="G74" s="98">
        <v>147</v>
      </c>
      <c r="H74" s="98">
        <v>3</v>
      </c>
      <c r="I74" s="98">
        <v>27</v>
      </c>
      <c r="J74" s="98">
        <v>27</v>
      </c>
      <c r="K74" s="98">
        <v>16</v>
      </c>
      <c r="L74" s="98">
        <v>8</v>
      </c>
      <c r="M74" s="98">
        <v>50</v>
      </c>
      <c r="N74" s="98">
        <v>1</v>
      </c>
      <c r="O74" s="98">
        <v>307</v>
      </c>
      <c r="P74" s="120"/>
      <c r="Q74" s="118"/>
      <c r="R74" s="118"/>
    </row>
    <row r="75" spans="1:18" ht="15" x14ac:dyDescent="0.25">
      <c r="A75" s="55"/>
      <c r="B75" s="54" t="s">
        <v>15</v>
      </c>
      <c r="C75" s="54"/>
      <c r="D75" s="98">
        <v>10.42</v>
      </c>
      <c r="E75" s="98">
        <v>20</v>
      </c>
      <c r="F75" s="98">
        <v>9</v>
      </c>
      <c r="G75" s="98">
        <v>11</v>
      </c>
      <c r="H75" s="98">
        <v>0</v>
      </c>
      <c r="I75" s="98">
        <v>4</v>
      </c>
      <c r="J75" s="98">
        <v>0</v>
      </c>
      <c r="K75" s="98">
        <v>1</v>
      </c>
      <c r="L75" s="98">
        <v>0</v>
      </c>
      <c r="M75" s="98">
        <v>0</v>
      </c>
      <c r="N75" s="98">
        <v>0</v>
      </c>
      <c r="O75" s="98">
        <v>15</v>
      </c>
      <c r="P75" s="120"/>
      <c r="Q75" s="118"/>
      <c r="R75" s="118"/>
    </row>
    <row r="76" spans="1:18" ht="15" x14ac:dyDescent="0.25">
      <c r="A76" s="55"/>
      <c r="B76" s="54" t="s">
        <v>27</v>
      </c>
      <c r="C76" s="54"/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120"/>
      <c r="Q76" s="118"/>
      <c r="R76" s="118"/>
    </row>
    <row r="77" spans="1:18" ht="15" x14ac:dyDescent="0.25">
      <c r="A77" s="55"/>
      <c r="B77" s="54" t="s">
        <v>16</v>
      </c>
      <c r="C77" s="54"/>
      <c r="D77" s="98">
        <v>230</v>
      </c>
      <c r="E77" s="98">
        <v>230</v>
      </c>
      <c r="F77" s="98">
        <v>132</v>
      </c>
      <c r="G77" s="98">
        <v>98</v>
      </c>
      <c r="H77" s="98">
        <v>1</v>
      </c>
      <c r="I77" s="98">
        <v>17</v>
      </c>
      <c r="J77" s="98">
        <v>20</v>
      </c>
      <c r="K77" s="98">
        <v>10</v>
      </c>
      <c r="L77" s="98">
        <v>4</v>
      </c>
      <c r="M77" s="98">
        <v>6</v>
      </c>
      <c r="N77" s="98">
        <v>1</v>
      </c>
      <c r="O77" s="98">
        <v>171</v>
      </c>
      <c r="P77" s="120"/>
      <c r="Q77" s="118"/>
      <c r="R77" s="118"/>
    </row>
    <row r="78" spans="1:18" ht="15" x14ac:dyDescent="0.25">
      <c r="A78" s="51"/>
      <c r="B78" s="54" t="s">
        <v>17</v>
      </c>
      <c r="C78" s="54"/>
      <c r="D78" s="98">
        <v>100</v>
      </c>
      <c r="E78" s="98">
        <v>100</v>
      </c>
      <c r="F78" s="98">
        <v>58</v>
      </c>
      <c r="G78" s="98">
        <v>42</v>
      </c>
      <c r="H78" s="98">
        <v>2</v>
      </c>
      <c r="I78" s="98">
        <v>16</v>
      </c>
      <c r="J78" s="98">
        <v>8</v>
      </c>
      <c r="K78" s="98">
        <v>8</v>
      </c>
      <c r="L78" s="98">
        <v>18</v>
      </c>
      <c r="M78" s="98">
        <v>4</v>
      </c>
      <c r="N78" s="98">
        <v>3</v>
      </c>
      <c r="O78" s="98">
        <v>41</v>
      </c>
      <c r="P78" s="120"/>
      <c r="Q78" s="118"/>
      <c r="R78" s="118"/>
    </row>
    <row r="79" spans="1:18" ht="15" x14ac:dyDescent="0.25">
      <c r="A79" s="51"/>
      <c r="B79" s="56" t="s">
        <v>18</v>
      </c>
      <c r="C79" s="56"/>
      <c r="D79" s="98">
        <v>344</v>
      </c>
      <c r="E79" s="98">
        <v>344</v>
      </c>
      <c r="F79" s="98">
        <v>161</v>
      </c>
      <c r="G79" s="98">
        <v>183</v>
      </c>
      <c r="H79" s="98">
        <v>1</v>
      </c>
      <c r="I79" s="98">
        <v>70</v>
      </c>
      <c r="J79" s="98">
        <v>24</v>
      </c>
      <c r="K79" s="98">
        <v>24</v>
      </c>
      <c r="L79" s="98">
        <v>7</v>
      </c>
      <c r="M79" s="98">
        <v>0</v>
      </c>
      <c r="N79" s="98">
        <v>1</v>
      </c>
      <c r="O79" s="98">
        <v>217</v>
      </c>
      <c r="P79" s="120"/>
      <c r="Q79" s="118"/>
      <c r="R79" s="118"/>
    </row>
    <row r="80" spans="1:18" ht="15" x14ac:dyDescent="0.25">
      <c r="A80" s="54"/>
      <c r="B80" s="51" t="s">
        <v>34</v>
      </c>
      <c r="C80" s="54"/>
      <c r="D80" s="90">
        <f>SUM(D74:D79)</f>
        <v>875.64</v>
      </c>
      <c r="E80" s="90">
        <f>SUM(E74:E79)</f>
        <v>1134</v>
      </c>
      <c r="F80" s="90">
        <f>SUM(F74:F79)</f>
        <v>653</v>
      </c>
      <c r="G80" s="90">
        <f>SUM(G74:G79)</f>
        <v>481</v>
      </c>
      <c r="H80" s="90">
        <f>SUM(H74:H79)</f>
        <v>7</v>
      </c>
      <c r="I80" s="90">
        <f t="shared" ref="I80:O80" si="10">SUM(I74:I79)</f>
        <v>134</v>
      </c>
      <c r="J80" s="90">
        <f>SUM(J74:J79)</f>
        <v>79</v>
      </c>
      <c r="K80" s="90">
        <f t="shared" si="10"/>
        <v>59</v>
      </c>
      <c r="L80" s="90">
        <f t="shared" si="10"/>
        <v>37</v>
      </c>
      <c r="M80" s="90">
        <f>SUM(M74:M79)</f>
        <v>60</v>
      </c>
      <c r="N80" s="90">
        <f t="shared" si="10"/>
        <v>6</v>
      </c>
      <c r="O80" s="90">
        <f t="shared" si="10"/>
        <v>751</v>
      </c>
      <c r="P80" s="120"/>
      <c r="Q80" s="118"/>
      <c r="R80" s="118"/>
    </row>
    <row r="81" spans="1:18" x14ac:dyDescent="0.2">
      <c r="A81" s="62" t="s">
        <v>35</v>
      </c>
      <c r="D81" s="120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18"/>
      <c r="R81" s="118"/>
    </row>
  </sheetData>
  <pageMargins left="0.7" right="0.7" top="0.75" bottom="0.75" header="0.3" footer="0.3"/>
  <pageSetup scale="74" orientation="landscape" r:id="rId1"/>
  <headerFooter>
    <oddHeader>&amp;L&amp;"-,Bold"Faculty and Staff &amp;C&amp;"-,Bold"&amp;11Table 44&amp;R&amp;"-,Bold"&amp;11Faculty Diversity: Summary of Tenure Status by College</oddHeader>
    <oddFooter>&amp;L&amp;"-,Bold"&amp;11Office of Institutional Research, UMass Boston</oddFooter>
  </headerFooter>
  <rowBreaks count="1" manualBreakCount="1">
    <brk id="40" max="1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81"/>
  <sheetViews>
    <sheetView zoomScaleNormal="100" workbookViewId="0">
      <selection activeCell="U13" sqref="U13"/>
    </sheetView>
  </sheetViews>
  <sheetFormatPr defaultColWidth="11.42578125" defaultRowHeight="12.75" x14ac:dyDescent="0.2"/>
  <cols>
    <col min="1" max="20" width="11.42578125" style="85" customWidth="1"/>
  </cols>
  <sheetData>
    <row r="1" spans="1:18" ht="18.75" x14ac:dyDescent="0.2">
      <c r="A1" s="81" t="s">
        <v>54</v>
      </c>
      <c r="B1" s="81"/>
      <c r="C1" s="81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</row>
    <row r="2" spans="1:18" ht="45.75" thickBot="1" x14ac:dyDescent="0.3">
      <c r="A2" s="51"/>
      <c r="B2" s="52" t="s">
        <v>1</v>
      </c>
      <c r="C2" s="53"/>
      <c r="D2" s="35" t="s">
        <v>2</v>
      </c>
      <c r="E2" s="35" t="s">
        <v>3</v>
      </c>
      <c r="F2" s="35" t="s">
        <v>4</v>
      </c>
      <c r="G2" s="35" t="s">
        <v>5</v>
      </c>
      <c r="H2" s="64" t="s">
        <v>6</v>
      </c>
      <c r="I2" s="35" t="s">
        <v>7</v>
      </c>
      <c r="J2" s="64" t="s">
        <v>8</v>
      </c>
      <c r="K2" s="64" t="s">
        <v>9</v>
      </c>
      <c r="L2" s="64" t="s">
        <v>10</v>
      </c>
      <c r="M2" s="35" t="s">
        <v>11</v>
      </c>
      <c r="N2" s="64" t="s">
        <v>39</v>
      </c>
      <c r="O2" s="35" t="s">
        <v>12</v>
      </c>
    </row>
    <row r="3" spans="1:18" ht="15.75" x14ac:dyDescent="0.25">
      <c r="A3" s="57" t="s">
        <v>13</v>
      </c>
      <c r="B3" s="51"/>
      <c r="C3" s="54"/>
      <c r="D3" s="5"/>
      <c r="E3" s="5"/>
      <c r="F3" s="5"/>
      <c r="G3" s="5"/>
      <c r="H3" s="66"/>
      <c r="I3" s="5"/>
      <c r="J3" s="66"/>
      <c r="K3" s="66"/>
      <c r="L3" s="66"/>
      <c r="M3" s="5"/>
      <c r="N3" s="66"/>
      <c r="O3" s="5"/>
    </row>
    <row r="4" spans="1:18" ht="15" x14ac:dyDescent="0.25">
      <c r="A4" s="54"/>
      <c r="B4" s="54" t="s">
        <v>14</v>
      </c>
      <c r="C4" s="54"/>
      <c r="D4" s="112">
        <v>68.27</v>
      </c>
      <c r="E4" s="112">
        <v>146</v>
      </c>
      <c r="F4" s="112">
        <v>70</v>
      </c>
      <c r="G4" s="112">
        <v>76</v>
      </c>
      <c r="H4" s="89">
        <v>1</v>
      </c>
      <c r="I4" s="89">
        <v>9</v>
      </c>
      <c r="J4" s="89">
        <v>8</v>
      </c>
      <c r="K4" s="89">
        <v>5</v>
      </c>
      <c r="L4" s="89">
        <v>3</v>
      </c>
      <c r="M4" s="89">
        <v>7</v>
      </c>
      <c r="N4" s="89">
        <v>1</v>
      </c>
      <c r="O4" s="112">
        <v>112</v>
      </c>
      <c r="P4" s="120"/>
      <c r="Q4" s="120"/>
      <c r="R4" s="120"/>
    </row>
    <row r="5" spans="1:18" ht="15" x14ac:dyDescent="0.25">
      <c r="A5" s="55"/>
      <c r="B5" s="54" t="s">
        <v>15</v>
      </c>
      <c r="C5" s="54"/>
      <c r="D5" s="112">
        <v>5.13</v>
      </c>
      <c r="E5" s="112">
        <v>9</v>
      </c>
      <c r="F5" s="112">
        <v>4</v>
      </c>
      <c r="G5" s="112">
        <v>5</v>
      </c>
      <c r="H5" s="89">
        <v>0</v>
      </c>
      <c r="I5" s="89">
        <v>2</v>
      </c>
      <c r="J5" s="89">
        <v>0</v>
      </c>
      <c r="K5" s="89">
        <v>0</v>
      </c>
      <c r="L5" s="89">
        <v>0</v>
      </c>
      <c r="M5" s="89">
        <v>0</v>
      </c>
      <c r="N5" s="89">
        <v>0</v>
      </c>
      <c r="O5" s="112">
        <v>7</v>
      </c>
      <c r="P5" s="120"/>
      <c r="Q5" s="120"/>
      <c r="R5" s="120"/>
    </row>
    <row r="6" spans="1:18" ht="15" x14ac:dyDescent="0.25">
      <c r="A6" s="55"/>
      <c r="B6" s="54" t="s">
        <v>48</v>
      </c>
      <c r="C6" s="54"/>
      <c r="D6" s="112">
        <v>0</v>
      </c>
      <c r="E6" s="112">
        <v>0</v>
      </c>
      <c r="F6" s="112">
        <v>0</v>
      </c>
      <c r="G6" s="112">
        <v>0</v>
      </c>
      <c r="H6" s="112">
        <v>0</v>
      </c>
      <c r="I6" s="112">
        <v>0</v>
      </c>
      <c r="J6" s="112">
        <v>0</v>
      </c>
      <c r="K6" s="112">
        <v>0</v>
      </c>
      <c r="L6" s="112">
        <v>0</v>
      </c>
      <c r="M6" s="112">
        <v>0</v>
      </c>
      <c r="N6" s="112">
        <v>0</v>
      </c>
      <c r="O6" s="112">
        <v>0</v>
      </c>
      <c r="P6" s="120"/>
      <c r="Q6" s="120"/>
      <c r="R6" s="120"/>
    </row>
    <row r="7" spans="1:18" ht="15" x14ac:dyDescent="0.25">
      <c r="A7" s="55"/>
      <c r="B7" s="54" t="s">
        <v>16</v>
      </c>
      <c r="C7" s="54"/>
      <c r="D7" s="112">
        <v>109</v>
      </c>
      <c r="E7" s="112">
        <v>109</v>
      </c>
      <c r="F7" s="112">
        <v>70</v>
      </c>
      <c r="G7" s="112">
        <v>39</v>
      </c>
      <c r="H7" s="89">
        <v>0</v>
      </c>
      <c r="I7" s="89">
        <v>8</v>
      </c>
      <c r="J7" s="89">
        <v>5</v>
      </c>
      <c r="K7" s="89">
        <v>4</v>
      </c>
      <c r="L7" s="89">
        <v>2</v>
      </c>
      <c r="M7" s="89">
        <v>2</v>
      </c>
      <c r="N7" s="89">
        <v>0</v>
      </c>
      <c r="O7" s="112">
        <v>88</v>
      </c>
      <c r="P7" s="120"/>
      <c r="Q7" s="120"/>
      <c r="R7" s="120"/>
    </row>
    <row r="8" spans="1:18" ht="15" x14ac:dyDescent="0.25">
      <c r="A8" s="55"/>
      <c r="B8" s="54" t="s">
        <v>17</v>
      </c>
      <c r="C8" s="54"/>
      <c r="D8" s="112">
        <v>47</v>
      </c>
      <c r="E8" s="112">
        <v>47</v>
      </c>
      <c r="F8" s="112">
        <v>27</v>
      </c>
      <c r="G8" s="112">
        <v>20</v>
      </c>
      <c r="H8" s="89">
        <v>2</v>
      </c>
      <c r="I8" s="89">
        <v>7</v>
      </c>
      <c r="J8" s="89">
        <v>4</v>
      </c>
      <c r="K8" s="89">
        <v>8</v>
      </c>
      <c r="L8" s="89">
        <v>6</v>
      </c>
      <c r="M8" s="89">
        <v>1</v>
      </c>
      <c r="N8" s="89">
        <v>1</v>
      </c>
      <c r="O8" s="112">
        <v>18</v>
      </c>
      <c r="P8" s="120"/>
      <c r="Q8" s="120"/>
      <c r="R8" s="120"/>
    </row>
    <row r="9" spans="1:18" ht="15" x14ac:dyDescent="0.25">
      <c r="A9" s="55"/>
      <c r="B9" s="56" t="s">
        <v>18</v>
      </c>
      <c r="C9" s="56"/>
      <c r="D9" s="121">
        <v>149</v>
      </c>
      <c r="E9" s="121">
        <v>149</v>
      </c>
      <c r="F9" s="121">
        <v>82</v>
      </c>
      <c r="G9" s="121">
        <v>67</v>
      </c>
      <c r="H9" s="89">
        <v>0</v>
      </c>
      <c r="I9" s="89">
        <v>17</v>
      </c>
      <c r="J9" s="89">
        <v>11</v>
      </c>
      <c r="K9" s="89">
        <v>15</v>
      </c>
      <c r="L9" s="89">
        <v>2</v>
      </c>
      <c r="M9" s="89">
        <v>0</v>
      </c>
      <c r="N9" s="89">
        <v>0</v>
      </c>
      <c r="O9" s="121">
        <v>104</v>
      </c>
      <c r="P9" s="120"/>
      <c r="Q9" s="120"/>
      <c r="R9" s="120"/>
    </row>
    <row r="10" spans="1:18" ht="15" x14ac:dyDescent="0.25">
      <c r="A10" s="55"/>
      <c r="B10" s="51" t="s">
        <v>19</v>
      </c>
      <c r="C10" s="54"/>
      <c r="D10" s="5">
        <f>SUM(D4:D9)</f>
        <v>378.4</v>
      </c>
      <c r="E10" s="5">
        <f>SUM(E4:E9)</f>
        <v>460</v>
      </c>
      <c r="F10" s="5">
        <f t="shared" ref="F10:O10" si="0">SUM(F4:F9)</f>
        <v>253</v>
      </c>
      <c r="G10" s="5">
        <f t="shared" si="0"/>
        <v>207</v>
      </c>
      <c r="H10" s="19">
        <f t="shared" si="0"/>
        <v>3</v>
      </c>
      <c r="I10" s="19">
        <f t="shared" si="0"/>
        <v>43</v>
      </c>
      <c r="J10" s="19">
        <f t="shared" si="0"/>
        <v>28</v>
      </c>
      <c r="K10" s="19">
        <f t="shared" si="0"/>
        <v>32</v>
      </c>
      <c r="L10" s="19">
        <f t="shared" si="0"/>
        <v>13</v>
      </c>
      <c r="M10" s="19">
        <f t="shared" si="0"/>
        <v>10</v>
      </c>
      <c r="N10" s="19">
        <f t="shared" si="0"/>
        <v>2</v>
      </c>
      <c r="O10" s="5">
        <f t="shared" si="0"/>
        <v>329</v>
      </c>
      <c r="P10" s="120"/>
      <c r="Q10" s="120"/>
      <c r="R10" s="120"/>
    </row>
    <row r="11" spans="1:18" ht="15.75" x14ac:dyDescent="0.25">
      <c r="A11" s="57" t="s">
        <v>41</v>
      </c>
      <c r="B11" s="51"/>
      <c r="C11" s="5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120"/>
      <c r="Q11" s="120"/>
      <c r="R11" s="120"/>
    </row>
    <row r="12" spans="1:18" ht="15" x14ac:dyDescent="0.25">
      <c r="A12" s="54"/>
      <c r="B12" s="54" t="s">
        <v>14</v>
      </c>
      <c r="C12" s="54"/>
      <c r="D12" s="89">
        <v>16.27</v>
      </c>
      <c r="E12" s="89">
        <v>28</v>
      </c>
      <c r="F12" s="89">
        <v>13</v>
      </c>
      <c r="G12" s="89">
        <v>15</v>
      </c>
      <c r="H12" s="89">
        <v>0</v>
      </c>
      <c r="I12" s="89">
        <v>3</v>
      </c>
      <c r="J12" s="89">
        <v>1</v>
      </c>
      <c r="K12" s="89">
        <v>0</v>
      </c>
      <c r="L12" s="89">
        <v>0</v>
      </c>
      <c r="M12" s="89">
        <v>2</v>
      </c>
      <c r="N12" s="89">
        <v>1</v>
      </c>
      <c r="O12" s="89">
        <v>21</v>
      </c>
      <c r="P12" s="120"/>
      <c r="Q12" s="120"/>
      <c r="R12" s="120"/>
    </row>
    <row r="13" spans="1:18" ht="15" x14ac:dyDescent="0.25">
      <c r="A13" s="54"/>
      <c r="B13" s="54" t="s">
        <v>51</v>
      </c>
      <c r="C13" s="54"/>
      <c r="D13" s="89">
        <v>0</v>
      </c>
      <c r="E13" s="89">
        <v>0</v>
      </c>
      <c r="F13" s="89">
        <v>0</v>
      </c>
      <c r="G13" s="89">
        <v>0</v>
      </c>
      <c r="H13" s="89">
        <v>0</v>
      </c>
      <c r="I13" s="89">
        <v>0</v>
      </c>
      <c r="J13" s="89">
        <v>0</v>
      </c>
      <c r="K13" s="89">
        <v>0</v>
      </c>
      <c r="L13" s="89">
        <v>0</v>
      </c>
      <c r="M13" s="89">
        <v>0</v>
      </c>
      <c r="N13" s="89">
        <v>0</v>
      </c>
      <c r="O13" s="89">
        <v>0</v>
      </c>
      <c r="P13" s="120"/>
      <c r="Q13" s="120"/>
      <c r="R13" s="120"/>
    </row>
    <row r="14" spans="1:18" ht="15" x14ac:dyDescent="0.25">
      <c r="A14" s="54"/>
      <c r="B14" s="54" t="s">
        <v>48</v>
      </c>
      <c r="C14" s="54"/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120"/>
      <c r="Q14" s="120"/>
      <c r="R14" s="120"/>
    </row>
    <row r="15" spans="1:18" ht="15" x14ac:dyDescent="0.25">
      <c r="A15" s="55"/>
      <c r="B15" s="54" t="s">
        <v>16</v>
      </c>
      <c r="C15" s="54"/>
      <c r="D15" s="89">
        <v>50</v>
      </c>
      <c r="E15" s="89">
        <v>50</v>
      </c>
      <c r="F15" s="89">
        <v>18</v>
      </c>
      <c r="G15" s="89">
        <v>32</v>
      </c>
      <c r="H15" s="89">
        <v>0</v>
      </c>
      <c r="I15" s="89">
        <v>11</v>
      </c>
      <c r="J15" s="89">
        <v>4</v>
      </c>
      <c r="K15" s="89">
        <v>1</v>
      </c>
      <c r="L15" s="89">
        <v>3</v>
      </c>
      <c r="M15" s="89">
        <v>0</v>
      </c>
      <c r="N15" s="89">
        <v>1</v>
      </c>
      <c r="O15" s="89">
        <v>30</v>
      </c>
      <c r="P15" s="120"/>
      <c r="Q15" s="120"/>
      <c r="R15" s="120"/>
    </row>
    <row r="16" spans="1:18" ht="15" x14ac:dyDescent="0.25">
      <c r="A16" s="55"/>
      <c r="B16" s="54" t="s">
        <v>17</v>
      </c>
      <c r="C16" s="54"/>
      <c r="D16" s="89">
        <v>25</v>
      </c>
      <c r="E16" s="89">
        <v>25</v>
      </c>
      <c r="F16" s="89">
        <v>12</v>
      </c>
      <c r="G16" s="89">
        <v>13</v>
      </c>
      <c r="H16" s="89">
        <v>0</v>
      </c>
      <c r="I16" s="89">
        <v>3</v>
      </c>
      <c r="J16" s="89">
        <v>2</v>
      </c>
      <c r="K16" s="89">
        <v>0</v>
      </c>
      <c r="L16" s="89">
        <v>7</v>
      </c>
      <c r="M16" s="89">
        <v>0</v>
      </c>
      <c r="N16" s="89">
        <v>0</v>
      </c>
      <c r="O16" s="89">
        <v>13</v>
      </c>
      <c r="P16" s="120"/>
      <c r="Q16" s="120"/>
      <c r="R16" s="120"/>
    </row>
    <row r="17" spans="1:18" ht="15" x14ac:dyDescent="0.25">
      <c r="A17" s="55"/>
      <c r="B17" s="54" t="s">
        <v>18</v>
      </c>
      <c r="C17" s="54"/>
      <c r="D17" s="89">
        <v>60</v>
      </c>
      <c r="E17" s="89">
        <v>60</v>
      </c>
      <c r="F17" s="89">
        <v>13</v>
      </c>
      <c r="G17" s="89">
        <v>47</v>
      </c>
      <c r="H17" s="89">
        <v>0</v>
      </c>
      <c r="I17" s="89">
        <v>16</v>
      </c>
      <c r="J17" s="89">
        <v>1</v>
      </c>
      <c r="K17" s="89">
        <v>3</v>
      </c>
      <c r="L17" s="89">
        <v>0</v>
      </c>
      <c r="M17" s="89">
        <v>0</v>
      </c>
      <c r="N17" s="89">
        <v>0</v>
      </c>
      <c r="O17" s="89">
        <v>40</v>
      </c>
      <c r="P17" s="120"/>
      <c r="Q17" s="120"/>
      <c r="R17" s="120"/>
    </row>
    <row r="18" spans="1:18" ht="15" x14ac:dyDescent="0.25">
      <c r="A18" s="55"/>
      <c r="B18" s="58" t="s">
        <v>19</v>
      </c>
      <c r="C18" s="59"/>
      <c r="D18" s="19">
        <f t="shared" ref="D18:O18" si="1">SUM(D12:D17)</f>
        <v>151.26999999999998</v>
      </c>
      <c r="E18" s="19">
        <f t="shared" si="1"/>
        <v>163</v>
      </c>
      <c r="F18" s="19">
        <f t="shared" si="1"/>
        <v>56</v>
      </c>
      <c r="G18" s="19">
        <f t="shared" si="1"/>
        <v>107</v>
      </c>
      <c r="H18" s="19">
        <f t="shared" si="1"/>
        <v>0</v>
      </c>
      <c r="I18" s="19">
        <f t="shared" si="1"/>
        <v>33</v>
      </c>
      <c r="J18" s="19">
        <f t="shared" si="1"/>
        <v>8</v>
      </c>
      <c r="K18" s="19">
        <f t="shared" si="1"/>
        <v>4</v>
      </c>
      <c r="L18" s="19">
        <f t="shared" si="1"/>
        <v>10</v>
      </c>
      <c r="M18" s="19">
        <f t="shared" si="1"/>
        <v>2</v>
      </c>
      <c r="N18" s="19">
        <f t="shared" si="1"/>
        <v>2</v>
      </c>
      <c r="O18" s="19">
        <f t="shared" si="1"/>
        <v>104</v>
      </c>
      <c r="P18" s="120"/>
      <c r="Q18" s="120"/>
      <c r="R18" s="120"/>
    </row>
    <row r="19" spans="1:18" ht="15.75" x14ac:dyDescent="0.25">
      <c r="A19" s="57" t="s">
        <v>43</v>
      </c>
      <c r="B19" s="51"/>
      <c r="C19" s="5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120"/>
      <c r="Q19" s="120"/>
      <c r="R19" s="120"/>
    </row>
    <row r="20" spans="1:18" ht="15" x14ac:dyDescent="0.25">
      <c r="A20" s="54"/>
      <c r="B20" s="54" t="s">
        <v>14</v>
      </c>
      <c r="C20" s="54"/>
      <c r="D20" s="89">
        <v>18.829999999999998</v>
      </c>
      <c r="E20" s="89">
        <v>59</v>
      </c>
      <c r="F20" s="89">
        <v>44</v>
      </c>
      <c r="G20" s="89">
        <v>15</v>
      </c>
      <c r="H20" s="89">
        <v>0</v>
      </c>
      <c r="I20" s="89">
        <v>4</v>
      </c>
      <c r="J20" s="89">
        <v>5</v>
      </c>
      <c r="K20" s="89">
        <v>2</v>
      </c>
      <c r="L20" s="89">
        <v>1</v>
      </c>
      <c r="M20" s="89">
        <v>2</v>
      </c>
      <c r="N20" s="89">
        <v>0</v>
      </c>
      <c r="O20" s="89">
        <v>45</v>
      </c>
      <c r="P20" s="120"/>
      <c r="Q20" s="120"/>
      <c r="R20" s="120"/>
    </row>
    <row r="21" spans="1:18" ht="15" x14ac:dyDescent="0.25">
      <c r="A21" s="55"/>
      <c r="B21" s="54" t="s">
        <v>15</v>
      </c>
      <c r="C21" s="54"/>
      <c r="D21" s="112">
        <v>0.7</v>
      </c>
      <c r="E21" s="112">
        <v>1</v>
      </c>
      <c r="F21" s="112">
        <v>1</v>
      </c>
      <c r="G21" s="112">
        <v>0</v>
      </c>
      <c r="H21" s="112">
        <v>0</v>
      </c>
      <c r="I21" s="112">
        <v>0</v>
      </c>
      <c r="J21" s="112">
        <v>0</v>
      </c>
      <c r="K21" s="112">
        <v>0</v>
      </c>
      <c r="L21" s="112">
        <v>0</v>
      </c>
      <c r="M21" s="112">
        <v>0</v>
      </c>
      <c r="N21" s="112">
        <v>0</v>
      </c>
      <c r="O21" s="112">
        <v>1</v>
      </c>
      <c r="P21" s="120"/>
      <c r="Q21" s="120"/>
      <c r="R21" s="120"/>
    </row>
    <row r="22" spans="1:18" ht="15" x14ac:dyDescent="0.25">
      <c r="A22" s="55"/>
      <c r="B22" s="54" t="s">
        <v>48</v>
      </c>
      <c r="C22" s="54"/>
      <c r="D22" s="89">
        <v>0</v>
      </c>
      <c r="E22" s="89">
        <v>0</v>
      </c>
      <c r="F22" s="89">
        <v>0</v>
      </c>
      <c r="G22" s="89">
        <v>0</v>
      </c>
      <c r="H22" s="89">
        <v>0</v>
      </c>
      <c r="I22" s="89">
        <v>0</v>
      </c>
      <c r="J22" s="89">
        <v>0</v>
      </c>
      <c r="K22" s="89">
        <v>0</v>
      </c>
      <c r="L22" s="89">
        <v>0</v>
      </c>
      <c r="M22" s="89">
        <v>0</v>
      </c>
      <c r="N22" s="89">
        <v>0</v>
      </c>
      <c r="O22" s="89">
        <v>0</v>
      </c>
      <c r="P22" s="120"/>
      <c r="Q22" s="120"/>
      <c r="R22" s="120"/>
    </row>
    <row r="23" spans="1:18" ht="15" x14ac:dyDescent="0.25">
      <c r="A23" s="55"/>
      <c r="B23" s="54" t="s">
        <v>16</v>
      </c>
      <c r="C23" s="54"/>
      <c r="D23" s="89">
        <v>13</v>
      </c>
      <c r="E23" s="89">
        <v>13</v>
      </c>
      <c r="F23" s="89">
        <v>9</v>
      </c>
      <c r="G23" s="89">
        <v>4</v>
      </c>
      <c r="H23" s="89">
        <v>0</v>
      </c>
      <c r="I23" s="89">
        <v>2</v>
      </c>
      <c r="J23" s="89">
        <v>0</v>
      </c>
      <c r="K23" s="89">
        <v>1</v>
      </c>
      <c r="L23" s="89">
        <v>0</v>
      </c>
      <c r="M23" s="89">
        <v>1</v>
      </c>
      <c r="N23" s="89">
        <v>0</v>
      </c>
      <c r="O23" s="89">
        <v>9</v>
      </c>
      <c r="P23" s="120"/>
      <c r="Q23" s="120"/>
      <c r="R23" s="120"/>
    </row>
    <row r="24" spans="1:18" ht="15" x14ac:dyDescent="0.25">
      <c r="A24" s="55"/>
      <c r="B24" s="54" t="s">
        <v>17</v>
      </c>
      <c r="C24" s="54"/>
      <c r="D24" s="89">
        <v>14</v>
      </c>
      <c r="E24" s="89">
        <v>14</v>
      </c>
      <c r="F24" s="89">
        <v>10</v>
      </c>
      <c r="G24" s="89">
        <v>4</v>
      </c>
      <c r="H24" s="89">
        <v>0</v>
      </c>
      <c r="I24" s="89">
        <v>4</v>
      </c>
      <c r="J24" s="89">
        <v>2</v>
      </c>
      <c r="K24" s="89">
        <v>0</v>
      </c>
      <c r="L24" s="89">
        <v>1</v>
      </c>
      <c r="M24" s="89">
        <v>1</v>
      </c>
      <c r="N24" s="89">
        <v>0</v>
      </c>
      <c r="O24" s="89">
        <v>6</v>
      </c>
      <c r="P24" s="120"/>
      <c r="Q24" s="120"/>
      <c r="R24" s="120"/>
    </row>
    <row r="25" spans="1:18" ht="15" x14ac:dyDescent="0.25">
      <c r="A25" s="55"/>
      <c r="B25" s="56" t="s">
        <v>18</v>
      </c>
      <c r="C25" s="56"/>
      <c r="D25" s="89">
        <v>40</v>
      </c>
      <c r="E25" s="89">
        <v>40</v>
      </c>
      <c r="F25" s="89">
        <v>27</v>
      </c>
      <c r="G25" s="89">
        <v>13</v>
      </c>
      <c r="H25" s="89">
        <v>0</v>
      </c>
      <c r="I25" s="89">
        <v>7</v>
      </c>
      <c r="J25" s="89">
        <v>7</v>
      </c>
      <c r="K25" s="89">
        <v>2</v>
      </c>
      <c r="L25" s="89">
        <v>0</v>
      </c>
      <c r="M25" s="89">
        <v>0</v>
      </c>
      <c r="N25" s="89">
        <v>0</v>
      </c>
      <c r="O25" s="89">
        <v>24</v>
      </c>
      <c r="P25" s="120"/>
      <c r="Q25" s="120"/>
      <c r="R25" s="120"/>
    </row>
    <row r="26" spans="1:18" ht="15" x14ac:dyDescent="0.25">
      <c r="A26" s="55"/>
      <c r="B26" s="51" t="s">
        <v>19</v>
      </c>
      <c r="C26" s="54"/>
      <c r="D26" s="19">
        <f>SUM(D20:D25)</f>
        <v>86.53</v>
      </c>
      <c r="E26" s="19">
        <f t="shared" ref="E26:O26" si="2">SUM(E20:E25)</f>
        <v>127</v>
      </c>
      <c r="F26" s="19">
        <f t="shared" si="2"/>
        <v>91</v>
      </c>
      <c r="G26" s="19">
        <f t="shared" si="2"/>
        <v>36</v>
      </c>
      <c r="H26" s="19">
        <f t="shared" si="2"/>
        <v>0</v>
      </c>
      <c r="I26" s="19">
        <f t="shared" si="2"/>
        <v>17</v>
      </c>
      <c r="J26" s="19">
        <f t="shared" si="2"/>
        <v>14</v>
      </c>
      <c r="K26" s="19">
        <f t="shared" si="2"/>
        <v>5</v>
      </c>
      <c r="L26" s="19">
        <f t="shared" si="2"/>
        <v>2</v>
      </c>
      <c r="M26" s="19">
        <f t="shared" si="2"/>
        <v>4</v>
      </c>
      <c r="N26" s="19">
        <f t="shared" si="2"/>
        <v>0</v>
      </c>
      <c r="O26" s="19">
        <f t="shared" si="2"/>
        <v>85</v>
      </c>
      <c r="P26" s="120"/>
      <c r="Q26" s="120"/>
      <c r="R26" s="120"/>
    </row>
    <row r="27" spans="1:18" ht="15.75" x14ac:dyDescent="0.25">
      <c r="A27" s="57" t="s">
        <v>22</v>
      </c>
      <c r="B27" s="51"/>
      <c r="C27" s="5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120"/>
      <c r="Q27" s="120"/>
      <c r="R27" s="120"/>
    </row>
    <row r="28" spans="1:18" ht="15" x14ac:dyDescent="0.25">
      <c r="A28" s="54"/>
      <c r="B28" s="54" t="s">
        <v>14</v>
      </c>
      <c r="C28" s="54"/>
      <c r="D28" s="89">
        <v>13.25</v>
      </c>
      <c r="E28" s="89">
        <v>20</v>
      </c>
      <c r="F28" s="89">
        <v>9</v>
      </c>
      <c r="G28" s="89">
        <v>11</v>
      </c>
      <c r="H28" s="89">
        <v>0</v>
      </c>
      <c r="I28" s="89">
        <v>1</v>
      </c>
      <c r="J28" s="89">
        <v>1</v>
      </c>
      <c r="K28" s="89">
        <v>0</v>
      </c>
      <c r="L28" s="89">
        <v>1</v>
      </c>
      <c r="M28" s="89">
        <v>0</v>
      </c>
      <c r="N28" s="89">
        <v>0</v>
      </c>
      <c r="O28" s="89">
        <v>17</v>
      </c>
      <c r="P28" s="120"/>
      <c r="Q28" s="120"/>
      <c r="R28" s="120"/>
    </row>
    <row r="29" spans="1:18" ht="15" x14ac:dyDescent="0.25">
      <c r="A29" s="54"/>
      <c r="B29" s="54" t="s">
        <v>51</v>
      </c>
      <c r="C29" s="54"/>
      <c r="D29" s="112">
        <v>0.75</v>
      </c>
      <c r="E29" s="112">
        <v>1</v>
      </c>
      <c r="F29" s="112">
        <v>1</v>
      </c>
      <c r="G29" s="112">
        <v>0</v>
      </c>
      <c r="H29" s="112">
        <v>0</v>
      </c>
      <c r="I29" s="112">
        <v>0</v>
      </c>
      <c r="J29" s="112">
        <v>0</v>
      </c>
      <c r="K29" s="112">
        <v>0</v>
      </c>
      <c r="L29" s="112">
        <v>0</v>
      </c>
      <c r="M29" s="112">
        <v>0</v>
      </c>
      <c r="N29" s="112">
        <v>0</v>
      </c>
      <c r="O29" s="112">
        <v>1</v>
      </c>
      <c r="P29" s="120"/>
      <c r="Q29" s="120"/>
      <c r="R29" s="120"/>
    </row>
    <row r="30" spans="1:18" ht="15" x14ac:dyDescent="0.25">
      <c r="A30" s="55"/>
      <c r="B30" s="54" t="s">
        <v>16</v>
      </c>
      <c r="C30" s="54"/>
      <c r="D30" s="89">
        <v>15</v>
      </c>
      <c r="E30" s="89">
        <v>15</v>
      </c>
      <c r="F30" s="89">
        <v>6</v>
      </c>
      <c r="G30" s="89">
        <v>9</v>
      </c>
      <c r="H30" s="89">
        <v>0</v>
      </c>
      <c r="I30" s="89">
        <v>1</v>
      </c>
      <c r="J30" s="89">
        <v>2</v>
      </c>
      <c r="K30" s="89">
        <v>1</v>
      </c>
      <c r="L30" s="89">
        <v>0</v>
      </c>
      <c r="M30" s="89">
        <v>0</v>
      </c>
      <c r="N30" s="89">
        <v>0</v>
      </c>
      <c r="O30" s="89">
        <v>11</v>
      </c>
      <c r="P30" s="120"/>
      <c r="Q30" s="120"/>
      <c r="R30" s="120"/>
    </row>
    <row r="31" spans="1:18" ht="15" x14ac:dyDescent="0.25">
      <c r="A31" s="55"/>
      <c r="B31" s="54" t="s">
        <v>17</v>
      </c>
      <c r="C31" s="54"/>
      <c r="D31" s="89">
        <v>15</v>
      </c>
      <c r="E31" s="89">
        <v>15</v>
      </c>
      <c r="F31" s="89">
        <v>6</v>
      </c>
      <c r="G31" s="89">
        <v>9</v>
      </c>
      <c r="H31" s="89">
        <v>0</v>
      </c>
      <c r="I31" s="89">
        <v>5</v>
      </c>
      <c r="J31" s="89">
        <v>2</v>
      </c>
      <c r="K31" s="89">
        <v>0</v>
      </c>
      <c r="L31" s="89">
        <v>5</v>
      </c>
      <c r="M31" s="89">
        <v>0</v>
      </c>
      <c r="N31" s="89">
        <v>1</v>
      </c>
      <c r="O31" s="89">
        <v>2</v>
      </c>
      <c r="P31" s="120"/>
      <c r="Q31" s="120"/>
      <c r="R31" s="120"/>
    </row>
    <row r="32" spans="1:18" ht="15" x14ac:dyDescent="0.25">
      <c r="A32" s="55"/>
      <c r="B32" s="56" t="s">
        <v>18</v>
      </c>
      <c r="C32" s="56"/>
      <c r="D32" s="89">
        <v>42</v>
      </c>
      <c r="E32" s="89">
        <v>42</v>
      </c>
      <c r="F32" s="89">
        <v>10</v>
      </c>
      <c r="G32" s="89">
        <v>32</v>
      </c>
      <c r="H32" s="89">
        <v>0</v>
      </c>
      <c r="I32" s="89">
        <v>21</v>
      </c>
      <c r="J32" s="89">
        <v>1</v>
      </c>
      <c r="K32" s="89">
        <v>1</v>
      </c>
      <c r="L32" s="89">
        <v>0</v>
      </c>
      <c r="M32" s="89">
        <v>0</v>
      </c>
      <c r="N32" s="89">
        <v>1</v>
      </c>
      <c r="O32" s="89">
        <v>18</v>
      </c>
      <c r="P32" s="120"/>
      <c r="Q32" s="120"/>
      <c r="R32" s="120"/>
    </row>
    <row r="33" spans="1:18" ht="15" x14ac:dyDescent="0.25">
      <c r="A33" s="55"/>
      <c r="B33" s="51" t="s">
        <v>19</v>
      </c>
      <c r="C33" s="54"/>
      <c r="D33" s="19">
        <f>SUM(D28:D32)</f>
        <v>86</v>
      </c>
      <c r="E33" s="19">
        <f>SUM(F33:G33)</f>
        <v>93</v>
      </c>
      <c r="F33" s="19">
        <f t="shared" ref="F33:O33" si="3">SUM(F28:F32)</f>
        <v>32</v>
      </c>
      <c r="G33" s="19">
        <f t="shared" si="3"/>
        <v>61</v>
      </c>
      <c r="H33" s="19">
        <f t="shared" si="3"/>
        <v>0</v>
      </c>
      <c r="I33" s="19">
        <f t="shared" si="3"/>
        <v>28</v>
      </c>
      <c r="J33" s="19">
        <f t="shared" si="3"/>
        <v>6</v>
      </c>
      <c r="K33" s="19">
        <f t="shared" si="3"/>
        <v>2</v>
      </c>
      <c r="L33" s="19">
        <f t="shared" si="3"/>
        <v>6</v>
      </c>
      <c r="M33" s="19">
        <f t="shared" si="3"/>
        <v>0</v>
      </c>
      <c r="N33" s="19">
        <f t="shared" si="3"/>
        <v>2</v>
      </c>
      <c r="O33" s="19">
        <f t="shared" si="3"/>
        <v>49</v>
      </c>
      <c r="P33" s="120"/>
      <c r="Q33" s="120"/>
      <c r="R33" s="120"/>
    </row>
    <row r="34" spans="1:18" ht="15.75" x14ac:dyDescent="0.25">
      <c r="A34" s="57" t="s">
        <v>53</v>
      </c>
      <c r="B34" s="51"/>
      <c r="C34" s="54"/>
      <c r="D34" s="6"/>
      <c r="E34" s="5"/>
      <c r="F34" s="6"/>
      <c r="G34" s="6"/>
      <c r="H34" s="6"/>
      <c r="I34" s="6"/>
      <c r="J34" s="6"/>
      <c r="K34" s="6"/>
      <c r="L34" s="6"/>
      <c r="M34" s="6"/>
      <c r="N34" s="6"/>
      <c r="O34" s="6"/>
      <c r="P34" s="120"/>
      <c r="Q34" s="120"/>
      <c r="R34" s="120"/>
    </row>
    <row r="35" spans="1:18" ht="15" x14ac:dyDescent="0.25">
      <c r="A35" s="54"/>
      <c r="B35" s="54" t="s">
        <v>14</v>
      </c>
      <c r="C35" s="54"/>
      <c r="D35" s="89">
        <v>57.61</v>
      </c>
      <c r="E35" s="89">
        <v>134</v>
      </c>
      <c r="F35" s="89">
        <v>126</v>
      </c>
      <c r="G35" s="89">
        <v>8</v>
      </c>
      <c r="H35" s="89">
        <v>0</v>
      </c>
      <c r="I35" s="89">
        <v>4</v>
      </c>
      <c r="J35" s="89">
        <v>12</v>
      </c>
      <c r="K35" s="89">
        <v>1</v>
      </c>
      <c r="L35" s="89">
        <v>0</v>
      </c>
      <c r="M35" s="89">
        <v>19</v>
      </c>
      <c r="N35" s="89">
        <v>0</v>
      </c>
      <c r="O35" s="89">
        <v>98</v>
      </c>
      <c r="P35" s="120"/>
      <c r="Q35" s="120"/>
      <c r="R35" s="120"/>
    </row>
    <row r="36" spans="1:18" ht="15" x14ac:dyDescent="0.25">
      <c r="A36" s="54"/>
      <c r="B36" s="54" t="s">
        <v>40</v>
      </c>
      <c r="C36" s="54"/>
      <c r="D36" s="89">
        <v>0.5</v>
      </c>
      <c r="E36" s="89">
        <v>1</v>
      </c>
      <c r="F36" s="89">
        <v>1</v>
      </c>
      <c r="G36" s="89">
        <v>0</v>
      </c>
      <c r="H36" s="89">
        <v>0</v>
      </c>
      <c r="I36" s="89">
        <v>0</v>
      </c>
      <c r="J36" s="89">
        <v>0</v>
      </c>
      <c r="K36" s="89">
        <v>0</v>
      </c>
      <c r="L36" s="89">
        <v>0</v>
      </c>
      <c r="M36" s="89">
        <v>0</v>
      </c>
      <c r="N36" s="89">
        <v>0</v>
      </c>
      <c r="O36" s="89">
        <v>1</v>
      </c>
      <c r="P36" s="120"/>
      <c r="Q36" s="120"/>
      <c r="R36" s="120"/>
    </row>
    <row r="37" spans="1:18" ht="15" x14ac:dyDescent="0.25">
      <c r="A37" s="55"/>
      <c r="B37" s="54" t="s">
        <v>16</v>
      </c>
      <c r="C37" s="54"/>
      <c r="D37" s="89">
        <v>32</v>
      </c>
      <c r="E37" s="89">
        <v>32</v>
      </c>
      <c r="F37" s="89">
        <v>31</v>
      </c>
      <c r="G37" s="89">
        <v>1</v>
      </c>
      <c r="H37" s="89">
        <v>0</v>
      </c>
      <c r="I37" s="89">
        <v>0</v>
      </c>
      <c r="J37" s="89">
        <v>2</v>
      </c>
      <c r="K37" s="89">
        <v>3</v>
      </c>
      <c r="L37" s="89">
        <v>1</v>
      </c>
      <c r="M37" s="89">
        <v>1</v>
      </c>
      <c r="N37" s="89">
        <v>0</v>
      </c>
      <c r="O37" s="89">
        <v>25</v>
      </c>
      <c r="P37" s="120"/>
      <c r="Q37" s="120"/>
      <c r="R37" s="120"/>
    </row>
    <row r="38" spans="1:18" ht="15" x14ac:dyDescent="0.25">
      <c r="A38" s="55"/>
      <c r="B38" s="54" t="s">
        <v>17</v>
      </c>
      <c r="C38" s="54"/>
      <c r="D38" s="89">
        <v>10</v>
      </c>
      <c r="E38" s="89">
        <v>10</v>
      </c>
      <c r="F38" s="89">
        <v>8</v>
      </c>
      <c r="G38" s="89">
        <v>2</v>
      </c>
      <c r="H38" s="89">
        <v>0</v>
      </c>
      <c r="I38" s="89">
        <v>3</v>
      </c>
      <c r="J38" s="89">
        <v>1</v>
      </c>
      <c r="K38" s="89">
        <v>0</v>
      </c>
      <c r="L38" s="89">
        <v>2</v>
      </c>
      <c r="M38" s="89">
        <v>0</v>
      </c>
      <c r="N38" s="89">
        <v>0</v>
      </c>
      <c r="O38" s="89">
        <v>4</v>
      </c>
      <c r="P38" s="120"/>
      <c r="Q38" s="120"/>
      <c r="R38" s="120"/>
    </row>
    <row r="39" spans="1:18" ht="15" x14ac:dyDescent="0.25">
      <c r="A39" s="55"/>
      <c r="B39" s="56" t="s">
        <v>18</v>
      </c>
      <c r="C39" s="56"/>
      <c r="D39" s="89">
        <v>15</v>
      </c>
      <c r="E39" s="89">
        <v>15</v>
      </c>
      <c r="F39" s="89">
        <v>12</v>
      </c>
      <c r="G39" s="89">
        <v>3</v>
      </c>
      <c r="H39" s="89">
        <v>0</v>
      </c>
      <c r="I39" s="89">
        <v>4</v>
      </c>
      <c r="J39" s="89">
        <v>1</v>
      </c>
      <c r="K39" s="89">
        <v>1</v>
      </c>
      <c r="L39" s="89">
        <v>0</v>
      </c>
      <c r="M39" s="89">
        <v>0</v>
      </c>
      <c r="N39" s="89">
        <v>0</v>
      </c>
      <c r="O39" s="89">
        <v>9</v>
      </c>
      <c r="P39" s="120"/>
      <c r="Q39" s="120"/>
      <c r="R39" s="120"/>
    </row>
    <row r="40" spans="1:18" ht="15" x14ac:dyDescent="0.25">
      <c r="A40" s="55"/>
      <c r="B40" s="51" t="s">
        <v>19</v>
      </c>
      <c r="C40" s="54"/>
      <c r="D40" s="19">
        <f>SUM(D35:D39)</f>
        <v>115.11</v>
      </c>
      <c r="E40" s="19">
        <f t="shared" ref="E40:O40" si="4">SUM(E35:E39)</f>
        <v>192</v>
      </c>
      <c r="F40" s="19">
        <f t="shared" si="4"/>
        <v>178</v>
      </c>
      <c r="G40" s="19">
        <f t="shared" si="4"/>
        <v>14</v>
      </c>
      <c r="H40" s="19">
        <f t="shared" si="4"/>
        <v>0</v>
      </c>
      <c r="I40" s="19">
        <f t="shared" si="4"/>
        <v>11</v>
      </c>
      <c r="J40" s="19">
        <f t="shared" si="4"/>
        <v>16</v>
      </c>
      <c r="K40" s="19">
        <f t="shared" si="4"/>
        <v>5</v>
      </c>
      <c r="L40" s="19">
        <f t="shared" si="4"/>
        <v>3</v>
      </c>
      <c r="M40" s="19">
        <f t="shared" si="4"/>
        <v>20</v>
      </c>
      <c r="N40" s="19">
        <f t="shared" si="4"/>
        <v>0</v>
      </c>
      <c r="O40" s="19">
        <f t="shared" si="4"/>
        <v>137</v>
      </c>
      <c r="P40" s="120"/>
      <c r="Q40" s="120"/>
      <c r="R40" s="120"/>
    </row>
    <row r="41" spans="1:18" ht="15.75" x14ac:dyDescent="0.25">
      <c r="A41" s="60" t="s">
        <v>49</v>
      </c>
      <c r="B41" s="51"/>
      <c r="C41" s="54"/>
      <c r="D41" s="6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120"/>
      <c r="Q41" s="120"/>
      <c r="R41" s="120"/>
    </row>
    <row r="42" spans="1:18" ht="15" x14ac:dyDescent="0.25">
      <c r="A42" s="54"/>
      <c r="B42" s="54" t="s">
        <v>14</v>
      </c>
      <c r="C42" s="54"/>
      <c r="D42" s="89">
        <v>4.18</v>
      </c>
      <c r="E42" s="89">
        <v>17</v>
      </c>
      <c r="F42" s="89">
        <v>12</v>
      </c>
      <c r="G42" s="89">
        <v>5</v>
      </c>
      <c r="H42" s="89">
        <v>0</v>
      </c>
      <c r="I42" s="89">
        <v>1</v>
      </c>
      <c r="J42" s="89">
        <v>0</v>
      </c>
      <c r="K42" s="89">
        <v>0</v>
      </c>
      <c r="L42" s="89">
        <v>0</v>
      </c>
      <c r="M42" s="89">
        <v>1</v>
      </c>
      <c r="N42" s="89">
        <v>0</v>
      </c>
      <c r="O42" s="89">
        <v>15</v>
      </c>
      <c r="P42" s="120"/>
      <c r="Q42" s="120"/>
      <c r="R42" s="120"/>
    </row>
    <row r="43" spans="1:18" ht="15" x14ac:dyDescent="0.25">
      <c r="A43" s="61"/>
      <c r="B43" s="54" t="s">
        <v>40</v>
      </c>
      <c r="C43" s="54"/>
      <c r="D43" s="89">
        <v>0.5</v>
      </c>
      <c r="E43" s="89">
        <v>1</v>
      </c>
      <c r="F43" s="89">
        <v>1</v>
      </c>
      <c r="G43" s="89">
        <v>0</v>
      </c>
      <c r="H43" s="89">
        <v>0</v>
      </c>
      <c r="I43" s="89">
        <v>0</v>
      </c>
      <c r="J43" s="89">
        <v>0</v>
      </c>
      <c r="K43" s="89">
        <v>0</v>
      </c>
      <c r="L43" s="89">
        <v>0</v>
      </c>
      <c r="M43" s="89">
        <v>0</v>
      </c>
      <c r="N43" s="89">
        <v>0</v>
      </c>
      <c r="O43" s="89">
        <v>1</v>
      </c>
      <c r="P43" s="120"/>
      <c r="Q43" s="120"/>
      <c r="R43" s="120"/>
    </row>
    <row r="44" spans="1:18" ht="15" x14ac:dyDescent="0.25">
      <c r="A44" s="54"/>
      <c r="B44" s="54" t="s">
        <v>16</v>
      </c>
      <c r="C44" s="54"/>
      <c r="D44" s="89">
        <v>4</v>
      </c>
      <c r="E44" s="89">
        <v>4</v>
      </c>
      <c r="F44" s="89">
        <v>3</v>
      </c>
      <c r="G44" s="89">
        <v>1</v>
      </c>
      <c r="H44" s="89">
        <v>0</v>
      </c>
      <c r="I44" s="89">
        <v>0</v>
      </c>
      <c r="J44" s="89">
        <v>1</v>
      </c>
      <c r="K44" s="89">
        <v>0</v>
      </c>
      <c r="L44" s="89">
        <v>0</v>
      </c>
      <c r="M44" s="89">
        <v>0</v>
      </c>
      <c r="N44" s="89">
        <v>0</v>
      </c>
      <c r="O44" s="89">
        <v>3</v>
      </c>
      <c r="P44" s="120"/>
      <c r="Q44" s="120"/>
      <c r="R44" s="120"/>
    </row>
    <row r="45" spans="1:18" ht="15" x14ac:dyDescent="0.25">
      <c r="A45" s="55"/>
      <c r="B45" s="54" t="s">
        <v>17</v>
      </c>
      <c r="C45" s="54"/>
      <c r="D45" s="89">
        <v>3</v>
      </c>
      <c r="E45" s="89">
        <v>3</v>
      </c>
      <c r="F45" s="89">
        <v>1</v>
      </c>
      <c r="G45" s="89">
        <v>2</v>
      </c>
      <c r="H45" s="89">
        <v>0</v>
      </c>
      <c r="I45" s="89">
        <v>2</v>
      </c>
      <c r="J45" s="89">
        <v>0</v>
      </c>
      <c r="K45" s="89">
        <v>0</v>
      </c>
      <c r="L45" s="89">
        <v>0</v>
      </c>
      <c r="M45" s="89">
        <v>0</v>
      </c>
      <c r="N45" s="89">
        <v>0</v>
      </c>
      <c r="O45" s="89">
        <v>1</v>
      </c>
      <c r="P45" s="120"/>
      <c r="Q45" s="120"/>
      <c r="R45" s="120"/>
    </row>
    <row r="46" spans="1:18" ht="15" x14ac:dyDescent="0.25">
      <c r="A46" s="55"/>
      <c r="B46" s="56" t="s">
        <v>18</v>
      </c>
      <c r="C46" s="56"/>
      <c r="D46" s="89">
        <v>22</v>
      </c>
      <c r="E46" s="89">
        <v>22</v>
      </c>
      <c r="F46" s="89">
        <v>10</v>
      </c>
      <c r="G46" s="89">
        <v>12</v>
      </c>
      <c r="H46" s="89">
        <v>0</v>
      </c>
      <c r="I46" s="89">
        <v>2</v>
      </c>
      <c r="J46" s="89">
        <v>2</v>
      </c>
      <c r="K46" s="89">
        <v>0</v>
      </c>
      <c r="L46" s="89">
        <v>0</v>
      </c>
      <c r="M46" s="89">
        <v>0</v>
      </c>
      <c r="N46" s="89">
        <v>0</v>
      </c>
      <c r="O46" s="89">
        <v>18</v>
      </c>
      <c r="P46" s="120"/>
      <c r="Q46" s="120"/>
      <c r="R46" s="120"/>
    </row>
    <row r="47" spans="1:18" ht="15" x14ac:dyDescent="0.25">
      <c r="A47" s="55"/>
      <c r="B47" s="51" t="s">
        <v>19</v>
      </c>
      <c r="C47" s="54"/>
      <c r="D47" s="19">
        <f>SUM(D42:D46)</f>
        <v>33.68</v>
      </c>
      <c r="E47" s="19">
        <f t="shared" ref="E47:O47" si="5">SUM(E42:E46)</f>
        <v>47</v>
      </c>
      <c r="F47" s="19">
        <f t="shared" si="5"/>
        <v>27</v>
      </c>
      <c r="G47" s="19">
        <f t="shared" si="5"/>
        <v>20</v>
      </c>
      <c r="H47" s="19">
        <f t="shared" si="5"/>
        <v>0</v>
      </c>
      <c r="I47" s="19">
        <f t="shared" si="5"/>
        <v>5</v>
      </c>
      <c r="J47" s="19">
        <f t="shared" si="5"/>
        <v>3</v>
      </c>
      <c r="K47" s="19">
        <f t="shared" si="5"/>
        <v>0</v>
      </c>
      <c r="L47" s="19">
        <f t="shared" si="5"/>
        <v>0</v>
      </c>
      <c r="M47" s="19">
        <f t="shared" si="5"/>
        <v>1</v>
      </c>
      <c r="N47" s="19">
        <f t="shared" si="5"/>
        <v>0</v>
      </c>
      <c r="O47" s="19">
        <f t="shared" si="5"/>
        <v>38</v>
      </c>
      <c r="P47" s="120"/>
      <c r="Q47" s="120"/>
      <c r="R47" s="120"/>
    </row>
    <row r="48" spans="1:18" ht="15.75" x14ac:dyDescent="0.25">
      <c r="A48" s="60" t="s">
        <v>29</v>
      </c>
      <c r="B48" s="54"/>
      <c r="C48" s="54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120"/>
      <c r="Q48" s="120"/>
      <c r="R48" s="120"/>
    </row>
    <row r="49" spans="1:18" ht="15" x14ac:dyDescent="0.25">
      <c r="A49" s="54"/>
      <c r="B49" s="54" t="s">
        <v>14</v>
      </c>
      <c r="C49" s="54"/>
      <c r="D49" s="89">
        <v>4.3899999999999997</v>
      </c>
      <c r="E49" s="89">
        <v>13</v>
      </c>
      <c r="F49" s="89">
        <v>4</v>
      </c>
      <c r="G49" s="89">
        <v>9</v>
      </c>
      <c r="H49" s="89">
        <v>1</v>
      </c>
      <c r="I49" s="89">
        <v>0</v>
      </c>
      <c r="J49" s="89">
        <v>0</v>
      </c>
      <c r="K49" s="89">
        <v>1</v>
      </c>
      <c r="L49" s="89">
        <v>0</v>
      </c>
      <c r="M49" s="89">
        <v>1</v>
      </c>
      <c r="N49" s="89">
        <v>0</v>
      </c>
      <c r="O49" s="89">
        <v>10</v>
      </c>
      <c r="P49" s="120"/>
      <c r="Q49" s="120"/>
      <c r="R49" s="120"/>
    </row>
    <row r="50" spans="1:18" ht="15" x14ac:dyDescent="0.25">
      <c r="A50" s="55"/>
      <c r="B50" s="54" t="s">
        <v>16</v>
      </c>
      <c r="C50" s="54"/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120"/>
      <c r="Q50" s="120"/>
      <c r="R50" s="120"/>
    </row>
    <row r="51" spans="1:18" ht="15" x14ac:dyDescent="0.25">
      <c r="A51" s="55"/>
      <c r="B51" s="54" t="s">
        <v>17</v>
      </c>
      <c r="C51" s="54"/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120"/>
      <c r="Q51" s="120"/>
      <c r="R51" s="120"/>
    </row>
    <row r="52" spans="1:18" ht="15" x14ac:dyDescent="0.25">
      <c r="A52" s="55"/>
      <c r="B52" s="56" t="s">
        <v>18</v>
      </c>
      <c r="C52" s="56"/>
      <c r="D52" s="9">
        <v>0</v>
      </c>
      <c r="E52" s="9">
        <v>0</v>
      </c>
      <c r="F52" s="9">
        <v>0</v>
      </c>
      <c r="G52" s="9">
        <v>0</v>
      </c>
      <c r="H52" s="9">
        <v>0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  <c r="O52" s="9">
        <v>0</v>
      </c>
      <c r="P52" s="120"/>
      <c r="Q52" s="120"/>
      <c r="R52" s="120"/>
    </row>
    <row r="53" spans="1:18" ht="15" x14ac:dyDescent="0.25">
      <c r="A53" s="55"/>
      <c r="B53" s="51" t="s">
        <v>19</v>
      </c>
      <c r="C53" s="54"/>
      <c r="D53" s="5">
        <f>SUM(D49:D52)</f>
        <v>4.3899999999999997</v>
      </c>
      <c r="E53" s="5">
        <f>SUM(F53:G53)</f>
        <v>13</v>
      </c>
      <c r="F53" s="5">
        <f t="shared" ref="F53:O53" si="6">SUM(F49:F52)</f>
        <v>4</v>
      </c>
      <c r="G53" s="5">
        <f t="shared" si="6"/>
        <v>9</v>
      </c>
      <c r="H53" s="5">
        <f t="shared" si="6"/>
        <v>1</v>
      </c>
      <c r="I53" s="5">
        <f t="shared" si="6"/>
        <v>0</v>
      </c>
      <c r="J53" s="5">
        <f t="shared" si="6"/>
        <v>0</v>
      </c>
      <c r="K53" s="5">
        <f t="shared" si="6"/>
        <v>1</v>
      </c>
      <c r="L53" s="5">
        <f t="shared" si="6"/>
        <v>0</v>
      </c>
      <c r="M53" s="5">
        <f t="shared" si="6"/>
        <v>1</v>
      </c>
      <c r="N53" s="5">
        <f t="shared" si="6"/>
        <v>0</v>
      </c>
      <c r="O53" s="5">
        <f t="shared" si="6"/>
        <v>10</v>
      </c>
      <c r="P53" s="120"/>
      <c r="Q53" s="120"/>
      <c r="R53" s="120"/>
    </row>
    <row r="54" spans="1:18" ht="15.75" x14ac:dyDescent="0.25">
      <c r="A54" s="57" t="s">
        <v>30</v>
      </c>
      <c r="B54" s="51"/>
      <c r="C54" s="54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120"/>
      <c r="Q54" s="120"/>
      <c r="R54" s="120"/>
    </row>
    <row r="55" spans="1:18" ht="15" x14ac:dyDescent="0.25">
      <c r="A55" s="54"/>
      <c r="B55" s="54" t="s">
        <v>14</v>
      </c>
      <c r="C55" s="54"/>
      <c r="D55" s="112">
        <v>0.5</v>
      </c>
      <c r="E55" s="112">
        <v>2</v>
      </c>
      <c r="F55" s="112">
        <v>1</v>
      </c>
      <c r="G55" s="112">
        <v>1</v>
      </c>
      <c r="H55" s="112">
        <v>0</v>
      </c>
      <c r="I55" s="112">
        <v>0</v>
      </c>
      <c r="J55" s="112">
        <v>0</v>
      </c>
      <c r="K55" s="112">
        <v>0</v>
      </c>
      <c r="L55" s="112">
        <v>1</v>
      </c>
      <c r="M55" s="112">
        <v>0</v>
      </c>
      <c r="N55" s="112">
        <v>0</v>
      </c>
      <c r="O55" s="112">
        <v>1</v>
      </c>
      <c r="P55" s="120"/>
      <c r="Q55" s="120"/>
      <c r="R55" s="120"/>
    </row>
    <row r="56" spans="1:18" ht="15" x14ac:dyDescent="0.25">
      <c r="A56" s="55"/>
      <c r="B56" s="54" t="s">
        <v>16</v>
      </c>
      <c r="C56" s="54"/>
      <c r="D56" s="89">
        <v>1</v>
      </c>
      <c r="E56" s="89">
        <v>1</v>
      </c>
      <c r="F56" s="89">
        <v>1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1</v>
      </c>
      <c r="P56" s="120"/>
      <c r="Q56" s="120"/>
      <c r="R56" s="120"/>
    </row>
    <row r="57" spans="1:18" ht="15" x14ac:dyDescent="0.25">
      <c r="A57" s="55"/>
      <c r="B57" s="54" t="s">
        <v>17</v>
      </c>
      <c r="C57" s="54"/>
      <c r="D57" s="89">
        <v>1</v>
      </c>
      <c r="E57" s="89">
        <v>1</v>
      </c>
      <c r="F57" s="89">
        <v>0</v>
      </c>
      <c r="G57" s="89">
        <v>1</v>
      </c>
      <c r="H57" s="89">
        <v>0</v>
      </c>
      <c r="I57" s="89">
        <v>0</v>
      </c>
      <c r="J57" s="89">
        <v>0</v>
      </c>
      <c r="K57" s="89">
        <v>0</v>
      </c>
      <c r="L57" s="89">
        <v>0</v>
      </c>
      <c r="M57" s="89">
        <v>0</v>
      </c>
      <c r="N57" s="89">
        <v>1</v>
      </c>
      <c r="O57" s="89">
        <v>0</v>
      </c>
      <c r="P57" s="120"/>
      <c r="Q57" s="120"/>
      <c r="R57" s="120"/>
    </row>
    <row r="58" spans="1:18" ht="15" x14ac:dyDescent="0.25">
      <c r="A58" s="55"/>
      <c r="B58" s="56" t="s">
        <v>18</v>
      </c>
      <c r="C58" s="56"/>
      <c r="D58" s="89">
        <v>1</v>
      </c>
      <c r="E58" s="89">
        <v>1</v>
      </c>
      <c r="F58" s="89">
        <v>0</v>
      </c>
      <c r="G58" s="89">
        <v>1</v>
      </c>
      <c r="H58" s="89">
        <v>0</v>
      </c>
      <c r="I58" s="89">
        <v>0</v>
      </c>
      <c r="J58" s="89">
        <v>0</v>
      </c>
      <c r="K58" s="89">
        <v>0</v>
      </c>
      <c r="L58" s="89">
        <v>0</v>
      </c>
      <c r="M58" s="89">
        <v>0</v>
      </c>
      <c r="N58" s="89">
        <v>0</v>
      </c>
      <c r="O58" s="89">
        <v>1</v>
      </c>
      <c r="P58" s="120"/>
      <c r="Q58" s="120"/>
      <c r="R58" s="120"/>
    </row>
    <row r="59" spans="1:18" ht="15" x14ac:dyDescent="0.25">
      <c r="A59" s="55"/>
      <c r="B59" s="51" t="s">
        <v>31</v>
      </c>
      <c r="C59" s="51"/>
      <c r="D59" s="19">
        <f>SUM(D55:D58)</f>
        <v>3.5</v>
      </c>
      <c r="E59" s="19">
        <f t="shared" ref="E59:O59" si="7">SUM(E55:E58)</f>
        <v>5</v>
      </c>
      <c r="F59" s="19">
        <f t="shared" si="7"/>
        <v>2</v>
      </c>
      <c r="G59" s="19">
        <f t="shared" si="7"/>
        <v>3</v>
      </c>
      <c r="H59" s="19">
        <f t="shared" si="7"/>
        <v>0</v>
      </c>
      <c r="I59" s="19">
        <f t="shared" si="7"/>
        <v>0</v>
      </c>
      <c r="J59" s="19">
        <f t="shared" si="7"/>
        <v>0</v>
      </c>
      <c r="K59" s="19">
        <f t="shared" si="7"/>
        <v>0</v>
      </c>
      <c r="L59" s="19">
        <f t="shared" si="7"/>
        <v>1</v>
      </c>
      <c r="M59" s="19">
        <f t="shared" si="7"/>
        <v>0</v>
      </c>
      <c r="N59" s="19">
        <f t="shared" si="7"/>
        <v>1</v>
      </c>
      <c r="O59" s="19">
        <f t="shared" si="7"/>
        <v>3</v>
      </c>
      <c r="P59" s="120"/>
      <c r="Q59" s="120"/>
      <c r="R59" s="120"/>
    </row>
    <row r="60" spans="1:18" ht="15.75" x14ac:dyDescent="0.25">
      <c r="A60" s="57" t="s">
        <v>32</v>
      </c>
      <c r="B60" s="54"/>
      <c r="C60" s="54"/>
      <c r="D60" s="6"/>
      <c r="E60" s="5"/>
      <c r="F60" s="6"/>
      <c r="G60" s="6"/>
      <c r="H60" s="6"/>
      <c r="I60" s="6"/>
      <c r="J60" s="6"/>
      <c r="K60" s="6"/>
      <c r="L60" s="6"/>
      <c r="M60" s="6"/>
      <c r="N60" s="6"/>
      <c r="O60" s="6"/>
      <c r="P60" s="120"/>
      <c r="Q60" s="120"/>
      <c r="R60" s="120"/>
    </row>
    <row r="61" spans="1:18" ht="15" x14ac:dyDescent="0.25">
      <c r="A61" s="54"/>
      <c r="B61" s="54" t="s">
        <v>14</v>
      </c>
      <c r="C61" s="54"/>
      <c r="D61" s="89">
        <v>5.49</v>
      </c>
      <c r="E61" s="89">
        <v>9</v>
      </c>
      <c r="F61" s="89">
        <v>3</v>
      </c>
      <c r="G61" s="89">
        <v>6</v>
      </c>
      <c r="H61" s="89">
        <v>0</v>
      </c>
      <c r="I61" s="89">
        <v>1</v>
      </c>
      <c r="J61" s="89">
        <v>1</v>
      </c>
      <c r="K61" s="89">
        <v>1</v>
      </c>
      <c r="L61" s="89">
        <v>0</v>
      </c>
      <c r="M61" s="89">
        <v>2</v>
      </c>
      <c r="N61" s="89">
        <v>0</v>
      </c>
      <c r="O61" s="89">
        <v>4</v>
      </c>
      <c r="P61" s="120"/>
      <c r="Q61" s="120"/>
      <c r="R61" s="120"/>
    </row>
    <row r="62" spans="1:18" ht="15" x14ac:dyDescent="0.25">
      <c r="A62" s="55"/>
      <c r="B62" s="54" t="s">
        <v>16</v>
      </c>
      <c r="C62" s="54"/>
      <c r="D62" s="89">
        <v>10</v>
      </c>
      <c r="E62" s="89">
        <v>10</v>
      </c>
      <c r="F62" s="89">
        <v>5</v>
      </c>
      <c r="G62" s="89">
        <v>5</v>
      </c>
      <c r="H62" s="89">
        <v>0</v>
      </c>
      <c r="I62" s="89">
        <v>0</v>
      </c>
      <c r="J62" s="89">
        <v>0</v>
      </c>
      <c r="K62" s="89">
        <v>1</v>
      </c>
      <c r="L62" s="89">
        <v>0</v>
      </c>
      <c r="M62" s="89">
        <v>0</v>
      </c>
      <c r="N62" s="89">
        <v>0</v>
      </c>
      <c r="O62" s="89">
        <v>9</v>
      </c>
      <c r="P62" s="120"/>
      <c r="Q62" s="120"/>
      <c r="R62" s="120"/>
    </row>
    <row r="63" spans="1:18" ht="15" x14ac:dyDescent="0.25">
      <c r="A63" s="55"/>
      <c r="B63" s="54" t="s">
        <v>17</v>
      </c>
      <c r="C63" s="54"/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120"/>
      <c r="Q63" s="120"/>
      <c r="R63" s="120"/>
    </row>
    <row r="64" spans="1:18" ht="15" x14ac:dyDescent="0.25">
      <c r="A64" s="55"/>
      <c r="B64" s="56" t="s">
        <v>18</v>
      </c>
      <c r="C64" s="56"/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  <c r="O64" s="9">
        <v>0</v>
      </c>
      <c r="P64" s="120"/>
      <c r="Q64" s="120"/>
      <c r="R64" s="120"/>
    </row>
    <row r="65" spans="1:18" ht="15" x14ac:dyDescent="0.25">
      <c r="A65" s="55"/>
      <c r="B65" s="51" t="s">
        <v>19</v>
      </c>
      <c r="C65" s="54"/>
      <c r="D65" s="5">
        <f>SUM(D61:D64)</f>
        <v>15.49</v>
      </c>
      <c r="E65" s="5">
        <f>SUM(F65:G65)</f>
        <v>19</v>
      </c>
      <c r="F65" s="5">
        <f t="shared" ref="F65:O65" si="8">SUM(F61:F64)</f>
        <v>8</v>
      </c>
      <c r="G65" s="5">
        <f t="shared" si="8"/>
        <v>11</v>
      </c>
      <c r="H65" s="5">
        <f t="shared" si="8"/>
        <v>0</v>
      </c>
      <c r="I65" s="5">
        <f t="shared" si="8"/>
        <v>1</v>
      </c>
      <c r="J65" s="5">
        <f t="shared" si="8"/>
        <v>1</v>
      </c>
      <c r="K65" s="5">
        <f t="shared" si="8"/>
        <v>2</v>
      </c>
      <c r="L65" s="5">
        <f t="shared" si="8"/>
        <v>0</v>
      </c>
      <c r="M65" s="5">
        <f t="shared" si="8"/>
        <v>2</v>
      </c>
      <c r="N65" s="5">
        <f t="shared" si="8"/>
        <v>0</v>
      </c>
      <c r="O65" s="5">
        <f t="shared" si="8"/>
        <v>13</v>
      </c>
      <c r="P65" s="120"/>
      <c r="Q65" s="120"/>
      <c r="R65" s="120"/>
    </row>
    <row r="66" spans="1:18" ht="15.75" x14ac:dyDescent="0.25">
      <c r="A66" s="57" t="s">
        <v>46</v>
      </c>
      <c r="B66" s="51"/>
      <c r="C66" s="51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120"/>
      <c r="Q66" s="120"/>
      <c r="R66" s="120"/>
    </row>
    <row r="67" spans="1:18" ht="15" x14ac:dyDescent="0.25">
      <c r="A67" s="54"/>
      <c r="B67" s="54" t="s">
        <v>14</v>
      </c>
      <c r="C67" s="54"/>
      <c r="D67" s="89">
        <v>2.33</v>
      </c>
      <c r="E67" s="89">
        <v>5</v>
      </c>
      <c r="F67" s="89">
        <v>1</v>
      </c>
      <c r="G67" s="89">
        <v>4</v>
      </c>
      <c r="H67" s="89">
        <v>0</v>
      </c>
      <c r="I67" s="89">
        <v>1</v>
      </c>
      <c r="J67" s="89">
        <v>0</v>
      </c>
      <c r="K67" s="89">
        <v>0</v>
      </c>
      <c r="L67" s="89">
        <v>0</v>
      </c>
      <c r="M67" s="89">
        <v>0</v>
      </c>
      <c r="N67" s="89">
        <v>0</v>
      </c>
      <c r="O67" s="89">
        <v>4</v>
      </c>
      <c r="P67" s="120"/>
      <c r="Q67" s="120"/>
      <c r="R67" s="120"/>
    </row>
    <row r="68" spans="1:18" ht="15" x14ac:dyDescent="0.25">
      <c r="A68" s="55"/>
      <c r="B68" s="54" t="s">
        <v>15</v>
      </c>
      <c r="C68" s="54"/>
      <c r="D68" s="6">
        <v>0</v>
      </c>
      <c r="E68" s="6">
        <v>0</v>
      </c>
      <c r="F68" s="6">
        <v>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120"/>
      <c r="Q68" s="120"/>
      <c r="R68" s="120"/>
    </row>
    <row r="69" spans="1:18" ht="15" x14ac:dyDescent="0.25">
      <c r="A69" s="55"/>
      <c r="B69" s="54" t="s">
        <v>16</v>
      </c>
      <c r="C69" s="54"/>
      <c r="D69" s="89">
        <v>1</v>
      </c>
      <c r="E69" s="89">
        <v>1</v>
      </c>
      <c r="F69" s="89">
        <v>1</v>
      </c>
      <c r="G69" s="89">
        <v>0</v>
      </c>
      <c r="H69" s="89">
        <v>0</v>
      </c>
      <c r="I69" s="89">
        <v>0</v>
      </c>
      <c r="J69" s="89">
        <v>0</v>
      </c>
      <c r="K69" s="89">
        <v>0</v>
      </c>
      <c r="L69" s="89">
        <v>1</v>
      </c>
      <c r="M69" s="89">
        <v>0</v>
      </c>
      <c r="N69" s="89">
        <v>0</v>
      </c>
      <c r="O69" s="89">
        <v>0</v>
      </c>
      <c r="P69" s="120"/>
      <c r="Q69" s="120"/>
      <c r="R69" s="120"/>
    </row>
    <row r="70" spans="1:18" ht="15" x14ac:dyDescent="0.25">
      <c r="A70" s="55"/>
      <c r="B70" s="54" t="s">
        <v>17</v>
      </c>
      <c r="C70" s="54"/>
      <c r="D70" s="89">
        <v>4</v>
      </c>
      <c r="E70" s="89">
        <v>4</v>
      </c>
      <c r="F70" s="89">
        <v>3</v>
      </c>
      <c r="G70" s="89">
        <v>1</v>
      </c>
      <c r="H70" s="89">
        <v>1</v>
      </c>
      <c r="I70" s="89">
        <v>0</v>
      </c>
      <c r="J70" s="89">
        <v>0</v>
      </c>
      <c r="K70" s="89">
        <v>1</v>
      </c>
      <c r="L70" s="89">
        <v>0</v>
      </c>
      <c r="M70" s="89">
        <v>0</v>
      </c>
      <c r="N70" s="89">
        <v>0</v>
      </c>
      <c r="O70" s="89">
        <v>2</v>
      </c>
      <c r="P70" s="120"/>
      <c r="Q70" s="120"/>
      <c r="R70" s="120"/>
    </row>
    <row r="71" spans="1:18" ht="15" x14ac:dyDescent="0.25">
      <c r="A71" s="55"/>
      <c r="B71" s="54" t="s">
        <v>18</v>
      </c>
      <c r="C71" s="54"/>
      <c r="D71" s="89">
        <v>16</v>
      </c>
      <c r="E71" s="89">
        <v>16</v>
      </c>
      <c r="F71" s="89">
        <v>6</v>
      </c>
      <c r="G71" s="89">
        <v>10</v>
      </c>
      <c r="H71" s="89">
        <v>0</v>
      </c>
      <c r="I71" s="89">
        <v>2</v>
      </c>
      <c r="J71" s="89">
        <v>1</v>
      </c>
      <c r="K71" s="89">
        <v>1</v>
      </c>
      <c r="L71" s="89">
        <v>0</v>
      </c>
      <c r="M71" s="89">
        <v>0</v>
      </c>
      <c r="N71" s="89">
        <v>0</v>
      </c>
      <c r="O71" s="89">
        <v>12</v>
      </c>
      <c r="P71" s="120"/>
      <c r="Q71" s="120"/>
      <c r="R71" s="120"/>
    </row>
    <row r="72" spans="1:18" ht="15" x14ac:dyDescent="0.25">
      <c r="A72" s="55"/>
      <c r="B72" s="58" t="s">
        <v>28</v>
      </c>
      <c r="C72" s="59"/>
      <c r="D72" s="19">
        <f>D67+D68+D69+D70+D71</f>
        <v>23.33</v>
      </c>
      <c r="E72" s="19">
        <f>E67+E68+E69+E70+E71</f>
        <v>26</v>
      </c>
      <c r="F72" s="19">
        <f>F67+F68+F69+F70+F71</f>
        <v>11</v>
      </c>
      <c r="G72" s="19">
        <f>G67+G68+G69+G70+G71</f>
        <v>15</v>
      </c>
      <c r="H72" s="19">
        <f t="shared" ref="H72:N72" si="9">H67+H68+H69+H70+H71</f>
        <v>1</v>
      </c>
      <c r="I72" s="19">
        <f t="shared" si="9"/>
        <v>3</v>
      </c>
      <c r="J72" s="19">
        <f t="shared" si="9"/>
        <v>1</v>
      </c>
      <c r="K72" s="19">
        <f>K67+K68+K69+K70+K71</f>
        <v>2</v>
      </c>
      <c r="L72" s="19">
        <f t="shared" si="9"/>
        <v>1</v>
      </c>
      <c r="M72" s="19">
        <f t="shared" si="9"/>
        <v>0</v>
      </c>
      <c r="N72" s="19">
        <f t="shared" si="9"/>
        <v>0</v>
      </c>
      <c r="O72" s="19">
        <f>O67+O68+O69+O70+O71</f>
        <v>18</v>
      </c>
      <c r="P72" s="120"/>
      <c r="Q72" s="120"/>
      <c r="R72" s="120"/>
    </row>
    <row r="73" spans="1:18" ht="15.75" x14ac:dyDescent="0.25">
      <c r="A73" s="57" t="s">
        <v>33</v>
      </c>
      <c r="B73" s="54"/>
      <c r="C73" s="54"/>
      <c r="D73" s="6"/>
      <c r="E73" s="5"/>
      <c r="F73" s="6"/>
      <c r="G73" s="6"/>
      <c r="H73" s="6"/>
      <c r="I73" s="6"/>
      <c r="J73" s="6"/>
      <c r="K73" s="6"/>
      <c r="L73" s="6"/>
      <c r="M73" s="6"/>
      <c r="N73" s="6"/>
      <c r="O73" s="6"/>
      <c r="P73" s="120"/>
      <c r="Q73" s="120"/>
      <c r="R73" s="120"/>
    </row>
    <row r="74" spans="1:18" ht="15" x14ac:dyDescent="0.25">
      <c r="A74" s="54"/>
      <c r="B74" s="54" t="s">
        <v>14</v>
      </c>
      <c r="C74" s="54"/>
      <c r="D74" s="6">
        <f>D4+D12+D20+D28+D35+D42+D49+D55+D61+D67</f>
        <v>191.12</v>
      </c>
      <c r="E74" s="6">
        <f t="shared" ref="E74:N74" si="10">E4+E12+E20+E28+E35+E42+E49+E55+E61+E67</f>
        <v>433</v>
      </c>
      <c r="F74" s="6">
        <f t="shared" si="10"/>
        <v>283</v>
      </c>
      <c r="G74" s="6">
        <f t="shared" si="10"/>
        <v>150</v>
      </c>
      <c r="H74" s="6">
        <f t="shared" si="10"/>
        <v>2</v>
      </c>
      <c r="I74" s="6">
        <f t="shared" si="10"/>
        <v>24</v>
      </c>
      <c r="J74" s="6">
        <f t="shared" si="10"/>
        <v>28</v>
      </c>
      <c r="K74" s="6">
        <f t="shared" si="10"/>
        <v>10</v>
      </c>
      <c r="L74" s="6">
        <f t="shared" si="10"/>
        <v>6</v>
      </c>
      <c r="M74" s="6">
        <f t="shared" si="10"/>
        <v>34</v>
      </c>
      <c r="N74" s="6">
        <f t="shared" si="10"/>
        <v>2</v>
      </c>
      <c r="O74" s="6">
        <f>O4+O12+O20+O28+O35+O42+O49+O55+O61+O67</f>
        <v>327</v>
      </c>
      <c r="P74" s="120"/>
      <c r="Q74" s="120"/>
      <c r="R74" s="120"/>
    </row>
    <row r="75" spans="1:18" ht="15" x14ac:dyDescent="0.25">
      <c r="A75" s="55"/>
      <c r="B75" s="54" t="s">
        <v>15</v>
      </c>
      <c r="C75" s="54"/>
      <c r="D75" s="6">
        <f>D5+D21+D36+D43+D68+D13+D29</f>
        <v>7.58</v>
      </c>
      <c r="E75" s="6">
        <f t="shared" ref="E75:O75" si="11">E5+E21+E36+E43+E68+E13+E29</f>
        <v>13</v>
      </c>
      <c r="F75" s="6">
        <f t="shared" si="11"/>
        <v>8</v>
      </c>
      <c r="G75" s="6">
        <f t="shared" si="11"/>
        <v>5</v>
      </c>
      <c r="H75" s="6">
        <f t="shared" si="11"/>
        <v>0</v>
      </c>
      <c r="I75" s="6">
        <f t="shared" si="11"/>
        <v>2</v>
      </c>
      <c r="J75" s="6">
        <f t="shared" si="11"/>
        <v>0</v>
      </c>
      <c r="K75" s="6">
        <f t="shared" si="11"/>
        <v>0</v>
      </c>
      <c r="L75" s="6">
        <f t="shared" si="11"/>
        <v>0</v>
      </c>
      <c r="M75" s="6">
        <f t="shared" si="11"/>
        <v>0</v>
      </c>
      <c r="N75" s="6">
        <f t="shared" si="11"/>
        <v>0</v>
      </c>
      <c r="O75" s="6">
        <f t="shared" si="11"/>
        <v>11</v>
      </c>
      <c r="P75" s="120"/>
      <c r="Q75" s="120"/>
      <c r="R75" s="120"/>
    </row>
    <row r="76" spans="1:18" ht="15" x14ac:dyDescent="0.25">
      <c r="A76" s="55"/>
      <c r="B76" s="54" t="s">
        <v>27</v>
      </c>
      <c r="C76" s="54"/>
      <c r="D76" s="6">
        <f t="shared" ref="D76:N76" si="12">D14+D6+D22</f>
        <v>0</v>
      </c>
      <c r="E76" s="6">
        <f t="shared" si="12"/>
        <v>0</v>
      </c>
      <c r="F76" s="6">
        <f t="shared" si="12"/>
        <v>0</v>
      </c>
      <c r="G76" s="6">
        <f t="shared" si="12"/>
        <v>0</v>
      </c>
      <c r="H76" s="6">
        <f t="shared" si="12"/>
        <v>0</v>
      </c>
      <c r="I76" s="6">
        <f t="shared" si="12"/>
        <v>0</v>
      </c>
      <c r="J76" s="6">
        <f t="shared" si="12"/>
        <v>0</v>
      </c>
      <c r="K76" s="6">
        <f t="shared" si="12"/>
        <v>0</v>
      </c>
      <c r="L76" s="6">
        <f t="shared" si="12"/>
        <v>0</v>
      </c>
      <c r="M76" s="6">
        <f t="shared" si="12"/>
        <v>0</v>
      </c>
      <c r="N76" s="6">
        <f t="shared" si="12"/>
        <v>0</v>
      </c>
      <c r="O76" s="6">
        <f>O14+O6+O22</f>
        <v>0</v>
      </c>
      <c r="P76" s="120"/>
      <c r="Q76" s="120"/>
      <c r="R76" s="120"/>
    </row>
    <row r="77" spans="1:18" ht="15" x14ac:dyDescent="0.25">
      <c r="A77" s="55"/>
      <c r="B77" s="54" t="s">
        <v>16</v>
      </c>
      <c r="C77" s="54"/>
      <c r="D77" s="6">
        <f t="shared" ref="D77:O77" si="13">D7+D15+D23+D30+D37+D44+D50+D56+D62+D69</f>
        <v>235</v>
      </c>
      <c r="E77" s="6">
        <f t="shared" si="13"/>
        <v>235</v>
      </c>
      <c r="F77" s="6">
        <f t="shared" si="13"/>
        <v>144</v>
      </c>
      <c r="G77" s="6">
        <f t="shared" si="13"/>
        <v>91</v>
      </c>
      <c r="H77" s="6">
        <f t="shared" si="13"/>
        <v>0</v>
      </c>
      <c r="I77" s="6">
        <f t="shared" si="13"/>
        <v>22</v>
      </c>
      <c r="J77" s="6">
        <f t="shared" si="13"/>
        <v>14</v>
      </c>
      <c r="K77" s="6">
        <f t="shared" si="13"/>
        <v>11</v>
      </c>
      <c r="L77" s="6">
        <f t="shared" si="13"/>
        <v>7</v>
      </c>
      <c r="M77" s="6">
        <f t="shared" si="13"/>
        <v>4</v>
      </c>
      <c r="N77" s="6">
        <f t="shared" si="13"/>
        <v>1</v>
      </c>
      <c r="O77" s="6">
        <f t="shared" si="13"/>
        <v>176</v>
      </c>
      <c r="P77" s="120"/>
      <c r="Q77" s="120"/>
      <c r="R77" s="120"/>
    </row>
    <row r="78" spans="1:18" ht="15" x14ac:dyDescent="0.25">
      <c r="A78" s="51"/>
      <c r="B78" s="54" t="s">
        <v>17</v>
      </c>
      <c r="C78" s="54"/>
      <c r="D78" s="6">
        <f t="shared" ref="D78:O78" si="14">D8+D16+D24+D31+D38+D45+D51+D57+D63+D70</f>
        <v>119</v>
      </c>
      <c r="E78" s="6">
        <f t="shared" si="14"/>
        <v>119</v>
      </c>
      <c r="F78" s="6">
        <f t="shared" si="14"/>
        <v>67</v>
      </c>
      <c r="G78" s="6">
        <f t="shared" si="14"/>
        <v>52</v>
      </c>
      <c r="H78" s="6">
        <f t="shared" si="14"/>
        <v>3</v>
      </c>
      <c r="I78" s="6">
        <f t="shared" si="14"/>
        <v>24</v>
      </c>
      <c r="J78" s="6">
        <f t="shared" si="14"/>
        <v>11</v>
      </c>
      <c r="K78" s="6">
        <f t="shared" si="14"/>
        <v>9</v>
      </c>
      <c r="L78" s="6">
        <f t="shared" si="14"/>
        <v>21</v>
      </c>
      <c r="M78" s="6">
        <f t="shared" si="14"/>
        <v>2</v>
      </c>
      <c r="N78" s="6">
        <f t="shared" si="14"/>
        <v>3</v>
      </c>
      <c r="O78" s="6">
        <f t="shared" si="14"/>
        <v>46</v>
      </c>
      <c r="P78" s="120"/>
      <c r="Q78" s="120"/>
      <c r="R78" s="120"/>
    </row>
    <row r="79" spans="1:18" ht="15" x14ac:dyDescent="0.25">
      <c r="A79" s="51"/>
      <c r="B79" s="56" t="s">
        <v>18</v>
      </c>
      <c r="C79" s="56"/>
      <c r="D79" s="9">
        <f t="shared" ref="D79:O79" si="15">D9+D17+D25+D32+D39+D46+D52+D58+D64+D71</f>
        <v>345</v>
      </c>
      <c r="E79" s="9">
        <f t="shared" si="15"/>
        <v>345</v>
      </c>
      <c r="F79" s="9">
        <f t="shared" si="15"/>
        <v>160</v>
      </c>
      <c r="G79" s="9">
        <f t="shared" si="15"/>
        <v>185</v>
      </c>
      <c r="H79" s="9">
        <f t="shared" si="15"/>
        <v>0</v>
      </c>
      <c r="I79" s="9">
        <f t="shared" si="15"/>
        <v>69</v>
      </c>
      <c r="J79" s="9">
        <f t="shared" si="15"/>
        <v>24</v>
      </c>
      <c r="K79" s="9">
        <f t="shared" si="15"/>
        <v>23</v>
      </c>
      <c r="L79" s="9">
        <f t="shared" si="15"/>
        <v>2</v>
      </c>
      <c r="M79" s="9">
        <f t="shared" si="15"/>
        <v>0</v>
      </c>
      <c r="N79" s="9">
        <f t="shared" si="15"/>
        <v>1</v>
      </c>
      <c r="O79" s="9">
        <f t="shared" si="15"/>
        <v>226</v>
      </c>
      <c r="P79" s="120"/>
      <c r="Q79" s="120"/>
      <c r="R79" s="120"/>
    </row>
    <row r="80" spans="1:18" ht="15" x14ac:dyDescent="0.25">
      <c r="A80" s="54"/>
      <c r="B80" s="51" t="s">
        <v>34</v>
      </c>
      <c r="C80" s="54"/>
      <c r="D80" s="5">
        <f>SUM(D74:D79)</f>
        <v>897.7</v>
      </c>
      <c r="E80" s="5">
        <f>SUM(E74:E79)</f>
        <v>1145</v>
      </c>
      <c r="F80" s="5">
        <f>SUM(F74:F79)</f>
        <v>662</v>
      </c>
      <c r="G80" s="5">
        <f>SUM(G74:G79)</f>
        <v>483</v>
      </c>
      <c r="H80" s="19">
        <f>SUM(H74:H79)</f>
        <v>5</v>
      </c>
      <c r="I80" s="19">
        <f t="shared" ref="I80:O80" si="16">SUM(I74:I79)</f>
        <v>141</v>
      </c>
      <c r="J80" s="19">
        <f>SUM(J74:J79)</f>
        <v>77</v>
      </c>
      <c r="K80" s="19">
        <f t="shared" si="16"/>
        <v>53</v>
      </c>
      <c r="L80" s="19">
        <f t="shared" si="16"/>
        <v>36</v>
      </c>
      <c r="M80" s="19">
        <f>SUM(M74:M79)</f>
        <v>40</v>
      </c>
      <c r="N80" s="19">
        <f t="shared" si="16"/>
        <v>7</v>
      </c>
      <c r="O80" s="19">
        <f t="shared" si="16"/>
        <v>786</v>
      </c>
      <c r="P80" s="120"/>
      <c r="Q80" s="120"/>
      <c r="R80" s="120"/>
    </row>
    <row r="81" spans="1:1" x14ac:dyDescent="0.2">
      <c r="A81" s="62" t="s">
        <v>35</v>
      </c>
    </row>
  </sheetData>
  <pageMargins left="0.7" right="0.7" top="0.75" bottom="0.75" header="0.3" footer="0.3"/>
  <pageSetup scale="72" orientation="landscape" r:id="rId1"/>
  <headerFooter>
    <oddHeader>&amp;L&amp;"-,Bold"&amp;11Faculty and Staff&amp;C&amp;"-,Bold"&amp;11Table 44&amp;R&amp;"-,Bold"&amp;11Faculty Diversity: Summary of Tenure Status by College</oddHeader>
    <oddFooter>&amp;L&amp;"-,Bold"&amp;11Office of Institutional Research, UMass Boston</oddFooter>
  </headerFooter>
  <rowBreaks count="1" manualBreakCount="1">
    <brk id="40" max="1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0"/>
  <sheetViews>
    <sheetView zoomScaleNormal="100" workbookViewId="0">
      <selection activeCell="A80" sqref="A80"/>
    </sheetView>
  </sheetViews>
  <sheetFormatPr defaultColWidth="8.85546875" defaultRowHeight="12.75" x14ac:dyDescent="0.2"/>
  <cols>
    <col min="1" max="1" width="7.42578125" customWidth="1"/>
    <col min="3" max="3" width="16.42578125" customWidth="1"/>
  </cols>
  <sheetData>
    <row r="1" spans="1:15" ht="18.75" x14ac:dyDescent="0.2">
      <c r="A1" s="81" t="s">
        <v>55</v>
      </c>
      <c r="B1" s="81"/>
      <c r="C1" s="81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</row>
    <row r="2" spans="1:15" ht="75.75" thickBot="1" x14ac:dyDescent="0.3">
      <c r="A2" s="51"/>
      <c r="B2" s="52" t="s">
        <v>1</v>
      </c>
      <c r="C2" s="53"/>
      <c r="D2" s="35" t="s">
        <v>2</v>
      </c>
      <c r="E2" s="35" t="s">
        <v>3</v>
      </c>
      <c r="F2" s="35" t="s">
        <v>4</v>
      </c>
      <c r="G2" s="35" t="s">
        <v>5</v>
      </c>
      <c r="H2" s="64" t="s">
        <v>6</v>
      </c>
      <c r="I2" s="35" t="s">
        <v>7</v>
      </c>
      <c r="J2" s="64" t="s">
        <v>8</v>
      </c>
      <c r="K2" s="64" t="s">
        <v>9</v>
      </c>
      <c r="L2" s="64" t="s">
        <v>10</v>
      </c>
      <c r="M2" s="35" t="s">
        <v>11</v>
      </c>
      <c r="N2" s="64" t="s">
        <v>39</v>
      </c>
      <c r="O2" s="35" t="s">
        <v>12</v>
      </c>
    </row>
    <row r="3" spans="1:15" ht="15.75" x14ac:dyDescent="0.25">
      <c r="A3" s="57" t="s">
        <v>13</v>
      </c>
      <c r="B3" s="51"/>
      <c r="C3" s="54"/>
      <c r="D3" s="5"/>
      <c r="E3" s="5"/>
      <c r="F3" s="5"/>
      <c r="G3" s="5"/>
      <c r="H3" s="66"/>
      <c r="I3" s="5"/>
      <c r="J3" s="66"/>
      <c r="K3" s="66"/>
      <c r="L3" s="66"/>
      <c r="M3" s="5"/>
      <c r="N3" s="66"/>
      <c r="O3" s="5"/>
    </row>
    <row r="4" spans="1:15" ht="15" x14ac:dyDescent="0.25">
      <c r="A4" s="54"/>
      <c r="B4" s="54" t="s">
        <v>14</v>
      </c>
      <c r="C4" s="54"/>
      <c r="D4" s="80">
        <v>66.27</v>
      </c>
      <c r="E4" s="77">
        <v>141</v>
      </c>
      <c r="F4" s="77">
        <v>78</v>
      </c>
      <c r="G4" s="77">
        <v>63</v>
      </c>
      <c r="H4" s="84">
        <v>0</v>
      </c>
      <c r="I4" s="84">
        <v>6</v>
      </c>
      <c r="J4" s="84">
        <v>6</v>
      </c>
      <c r="K4" s="84">
        <v>5</v>
      </c>
      <c r="L4" s="84">
        <v>4</v>
      </c>
      <c r="M4" s="84">
        <v>4</v>
      </c>
      <c r="N4" s="84">
        <v>1</v>
      </c>
      <c r="O4" s="77">
        <v>115</v>
      </c>
    </row>
    <row r="5" spans="1:15" ht="15" x14ac:dyDescent="0.25">
      <c r="A5" s="55"/>
      <c r="B5" s="54" t="s">
        <v>15</v>
      </c>
      <c r="C5" s="54"/>
      <c r="D5" s="77">
        <v>3.35</v>
      </c>
      <c r="E5" s="77">
        <v>6</v>
      </c>
      <c r="F5" s="77">
        <v>5</v>
      </c>
      <c r="G5" s="77">
        <v>1</v>
      </c>
      <c r="H5" s="84">
        <v>0</v>
      </c>
      <c r="I5" s="84">
        <v>1</v>
      </c>
      <c r="J5" s="84">
        <v>2</v>
      </c>
      <c r="K5" s="84">
        <v>1</v>
      </c>
      <c r="L5" s="84">
        <v>0</v>
      </c>
      <c r="M5" s="84">
        <v>0</v>
      </c>
      <c r="N5" s="84">
        <v>0</v>
      </c>
      <c r="O5" s="77">
        <v>2</v>
      </c>
    </row>
    <row r="6" spans="1:15" ht="15" x14ac:dyDescent="0.25">
      <c r="A6" s="55"/>
      <c r="B6" s="54" t="s">
        <v>48</v>
      </c>
      <c r="C6" s="54"/>
      <c r="D6" s="77">
        <v>0</v>
      </c>
      <c r="E6" s="77">
        <v>0</v>
      </c>
      <c r="F6" s="77">
        <v>0</v>
      </c>
      <c r="G6" s="77">
        <v>0</v>
      </c>
      <c r="H6" s="77">
        <v>0</v>
      </c>
      <c r="I6" s="77">
        <v>0</v>
      </c>
      <c r="J6" s="77">
        <v>0</v>
      </c>
      <c r="K6" s="77">
        <v>0</v>
      </c>
      <c r="L6" s="77">
        <v>0</v>
      </c>
      <c r="M6" s="77">
        <v>0</v>
      </c>
      <c r="N6" s="77">
        <v>0</v>
      </c>
      <c r="O6" s="77">
        <v>0</v>
      </c>
    </row>
    <row r="7" spans="1:15" ht="15" x14ac:dyDescent="0.25">
      <c r="A7" s="55"/>
      <c r="B7" s="54" t="s">
        <v>16</v>
      </c>
      <c r="C7" s="54"/>
      <c r="D7" s="77">
        <v>107</v>
      </c>
      <c r="E7" s="77">
        <v>107</v>
      </c>
      <c r="F7" s="77">
        <v>60</v>
      </c>
      <c r="G7" s="77">
        <v>47</v>
      </c>
      <c r="H7" s="84">
        <v>0</v>
      </c>
      <c r="I7" s="84">
        <v>7</v>
      </c>
      <c r="J7" s="84">
        <v>7</v>
      </c>
      <c r="K7" s="84">
        <v>4</v>
      </c>
      <c r="L7" s="84">
        <v>1</v>
      </c>
      <c r="M7" s="84">
        <v>2</v>
      </c>
      <c r="N7" s="84">
        <v>0</v>
      </c>
      <c r="O7" s="77">
        <v>86</v>
      </c>
    </row>
    <row r="8" spans="1:15" ht="15" x14ac:dyDescent="0.25">
      <c r="A8" s="55"/>
      <c r="B8" s="54" t="s">
        <v>17</v>
      </c>
      <c r="C8" s="54"/>
      <c r="D8" s="77">
        <v>46</v>
      </c>
      <c r="E8" s="77">
        <v>46</v>
      </c>
      <c r="F8" s="77">
        <v>26</v>
      </c>
      <c r="G8" s="77">
        <v>20</v>
      </c>
      <c r="H8" s="84">
        <v>1</v>
      </c>
      <c r="I8" s="84">
        <v>6</v>
      </c>
      <c r="J8" s="84">
        <v>4</v>
      </c>
      <c r="K8" s="84">
        <v>7</v>
      </c>
      <c r="L8" s="84">
        <v>4</v>
      </c>
      <c r="M8" s="84">
        <v>0</v>
      </c>
      <c r="N8" s="84">
        <v>1</v>
      </c>
      <c r="O8" s="77">
        <v>23</v>
      </c>
    </row>
    <row r="9" spans="1:15" ht="15" x14ac:dyDescent="0.25">
      <c r="A9" s="55"/>
      <c r="B9" s="56" t="s">
        <v>18</v>
      </c>
      <c r="C9" s="56"/>
      <c r="D9" s="79">
        <v>153</v>
      </c>
      <c r="E9" s="79">
        <v>153</v>
      </c>
      <c r="F9" s="79">
        <v>80</v>
      </c>
      <c r="G9" s="79">
        <v>73</v>
      </c>
      <c r="H9" s="84">
        <v>0</v>
      </c>
      <c r="I9" s="84">
        <v>17</v>
      </c>
      <c r="J9" s="84">
        <v>11</v>
      </c>
      <c r="K9" s="84">
        <v>15</v>
      </c>
      <c r="L9" s="84">
        <v>1</v>
      </c>
      <c r="M9" s="84">
        <v>0</v>
      </c>
      <c r="N9" s="84">
        <v>0</v>
      </c>
      <c r="O9" s="79">
        <v>109</v>
      </c>
    </row>
    <row r="10" spans="1:15" ht="15" x14ac:dyDescent="0.25">
      <c r="A10" s="55"/>
      <c r="B10" s="51" t="s">
        <v>19</v>
      </c>
      <c r="C10" s="54"/>
      <c r="D10" s="5">
        <f>SUM(D4:D9)</f>
        <v>375.62</v>
      </c>
      <c r="E10" s="5">
        <f>SUM(E4:E9)</f>
        <v>453</v>
      </c>
      <c r="F10" s="5">
        <f t="shared" ref="F10:O10" si="0">SUM(F4:F9)</f>
        <v>249</v>
      </c>
      <c r="G10" s="5">
        <f t="shared" si="0"/>
        <v>204</v>
      </c>
      <c r="H10" s="19">
        <f t="shared" si="0"/>
        <v>1</v>
      </c>
      <c r="I10" s="19">
        <f t="shared" si="0"/>
        <v>37</v>
      </c>
      <c r="J10" s="19">
        <f t="shared" si="0"/>
        <v>30</v>
      </c>
      <c r="K10" s="19">
        <f t="shared" si="0"/>
        <v>32</v>
      </c>
      <c r="L10" s="19">
        <f t="shared" si="0"/>
        <v>10</v>
      </c>
      <c r="M10" s="19">
        <f t="shared" si="0"/>
        <v>6</v>
      </c>
      <c r="N10" s="19">
        <f t="shared" si="0"/>
        <v>2</v>
      </c>
      <c r="O10" s="5">
        <f t="shared" si="0"/>
        <v>335</v>
      </c>
    </row>
    <row r="11" spans="1:15" ht="15.75" x14ac:dyDescent="0.25">
      <c r="A11" s="57" t="s">
        <v>41</v>
      </c>
      <c r="B11" s="51"/>
      <c r="C11" s="5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5" x14ac:dyDescent="0.25">
      <c r="A12" s="54"/>
      <c r="B12" s="54" t="s">
        <v>14</v>
      </c>
      <c r="C12" s="54"/>
      <c r="D12" s="84">
        <v>20.399999999999999</v>
      </c>
      <c r="E12" s="84">
        <v>36</v>
      </c>
      <c r="F12" s="84">
        <v>16</v>
      </c>
      <c r="G12" s="84">
        <v>20</v>
      </c>
      <c r="H12" s="84">
        <v>0</v>
      </c>
      <c r="I12" s="84">
        <v>4</v>
      </c>
      <c r="J12" s="84">
        <v>2</v>
      </c>
      <c r="K12" s="84">
        <v>0</v>
      </c>
      <c r="L12" s="84">
        <v>3</v>
      </c>
      <c r="M12" s="84">
        <v>1</v>
      </c>
      <c r="N12" s="84">
        <v>1</v>
      </c>
      <c r="O12" s="84">
        <v>25</v>
      </c>
    </row>
    <row r="13" spans="1:15" ht="15" x14ac:dyDescent="0.25">
      <c r="A13" s="54"/>
      <c r="B13" s="54" t="s">
        <v>51</v>
      </c>
      <c r="C13" s="54"/>
      <c r="D13" s="84">
        <v>0.5</v>
      </c>
      <c r="E13" s="84">
        <v>1</v>
      </c>
      <c r="F13" s="84">
        <v>0</v>
      </c>
      <c r="G13" s="84">
        <v>1</v>
      </c>
      <c r="H13" s="84">
        <v>0</v>
      </c>
      <c r="I13" s="84">
        <v>0</v>
      </c>
      <c r="J13" s="84">
        <v>0</v>
      </c>
      <c r="K13" s="84">
        <v>0</v>
      </c>
      <c r="L13" s="84">
        <v>0</v>
      </c>
      <c r="M13" s="84">
        <v>0</v>
      </c>
      <c r="N13" s="84">
        <v>0</v>
      </c>
      <c r="O13" s="84">
        <v>1</v>
      </c>
    </row>
    <row r="14" spans="1:15" ht="15" x14ac:dyDescent="0.25">
      <c r="A14" s="54"/>
      <c r="B14" s="54" t="s">
        <v>48</v>
      </c>
      <c r="C14" s="54"/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</row>
    <row r="15" spans="1:15" ht="15" x14ac:dyDescent="0.25">
      <c r="A15" s="55"/>
      <c r="B15" s="54" t="s">
        <v>16</v>
      </c>
      <c r="C15" s="54"/>
      <c r="D15" s="84">
        <v>40</v>
      </c>
      <c r="E15" s="84">
        <v>40</v>
      </c>
      <c r="F15" s="84">
        <v>12</v>
      </c>
      <c r="G15" s="84">
        <v>28</v>
      </c>
      <c r="H15" s="84">
        <v>0</v>
      </c>
      <c r="I15" s="84">
        <v>9</v>
      </c>
      <c r="J15" s="84">
        <v>3</v>
      </c>
      <c r="K15" s="84">
        <v>1</v>
      </c>
      <c r="L15" s="84">
        <v>2</v>
      </c>
      <c r="M15" s="84">
        <v>0</v>
      </c>
      <c r="N15" s="84">
        <v>1</v>
      </c>
      <c r="O15" s="84">
        <v>24</v>
      </c>
    </row>
    <row r="16" spans="1:15" ht="15" x14ac:dyDescent="0.25">
      <c r="A16" s="55"/>
      <c r="B16" s="54" t="s">
        <v>17</v>
      </c>
      <c r="C16" s="54"/>
      <c r="D16" s="84">
        <v>25</v>
      </c>
      <c r="E16" s="84">
        <v>25</v>
      </c>
      <c r="F16" s="84">
        <v>8</v>
      </c>
      <c r="G16" s="84">
        <v>17</v>
      </c>
      <c r="H16" s="84">
        <v>0</v>
      </c>
      <c r="I16" s="84">
        <v>5</v>
      </c>
      <c r="J16" s="84">
        <v>2</v>
      </c>
      <c r="K16" s="84">
        <v>0</v>
      </c>
      <c r="L16" s="84">
        <v>6</v>
      </c>
      <c r="M16" s="84">
        <v>0</v>
      </c>
      <c r="N16" s="84">
        <v>0</v>
      </c>
      <c r="O16" s="84">
        <v>12</v>
      </c>
    </row>
    <row r="17" spans="1:15" ht="15" x14ac:dyDescent="0.25">
      <c r="A17" s="55"/>
      <c r="B17" s="54" t="s">
        <v>18</v>
      </c>
      <c r="C17" s="54"/>
      <c r="D17" s="84">
        <v>58</v>
      </c>
      <c r="E17" s="84">
        <v>58</v>
      </c>
      <c r="F17" s="84">
        <v>15</v>
      </c>
      <c r="G17" s="84">
        <v>43</v>
      </c>
      <c r="H17" s="84">
        <v>0</v>
      </c>
      <c r="I17" s="84">
        <v>15</v>
      </c>
      <c r="J17" s="84">
        <v>1</v>
      </c>
      <c r="K17" s="84">
        <v>3</v>
      </c>
      <c r="L17" s="84">
        <v>0</v>
      </c>
      <c r="M17" s="84">
        <v>0</v>
      </c>
      <c r="N17" s="84">
        <v>0</v>
      </c>
      <c r="O17" s="84">
        <v>39</v>
      </c>
    </row>
    <row r="18" spans="1:15" ht="15" x14ac:dyDescent="0.25">
      <c r="A18" s="55"/>
      <c r="B18" s="58" t="s">
        <v>19</v>
      </c>
      <c r="C18" s="59"/>
      <c r="D18" s="19">
        <f t="shared" ref="D18:O18" si="1">SUM(D12:D17)</f>
        <v>143.9</v>
      </c>
      <c r="E18" s="19">
        <f t="shared" si="1"/>
        <v>160</v>
      </c>
      <c r="F18" s="19">
        <f t="shared" si="1"/>
        <v>51</v>
      </c>
      <c r="G18" s="19">
        <f t="shared" si="1"/>
        <v>109</v>
      </c>
      <c r="H18" s="19">
        <f t="shared" si="1"/>
        <v>0</v>
      </c>
      <c r="I18" s="19">
        <f t="shared" si="1"/>
        <v>33</v>
      </c>
      <c r="J18" s="19">
        <f t="shared" si="1"/>
        <v>8</v>
      </c>
      <c r="K18" s="19">
        <f t="shared" si="1"/>
        <v>4</v>
      </c>
      <c r="L18" s="19">
        <f t="shared" si="1"/>
        <v>11</v>
      </c>
      <c r="M18" s="19">
        <f t="shared" si="1"/>
        <v>1</v>
      </c>
      <c r="N18" s="19">
        <f t="shared" si="1"/>
        <v>2</v>
      </c>
      <c r="O18" s="19">
        <f t="shared" si="1"/>
        <v>101</v>
      </c>
    </row>
    <row r="19" spans="1:15" ht="15.75" x14ac:dyDescent="0.25">
      <c r="A19" s="57" t="s">
        <v>43</v>
      </c>
      <c r="B19" s="51"/>
      <c r="C19" s="5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1:15" ht="15" x14ac:dyDescent="0.25">
      <c r="A20" s="54"/>
      <c r="B20" s="54" t="s">
        <v>14</v>
      </c>
      <c r="C20" s="54"/>
      <c r="D20" s="84">
        <v>17.309999999999999</v>
      </c>
      <c r="E20" s="84">
        <v>48</v>
      </c>
      <c r="F20" s="84">
        <v>39</v>
      </c>
      <c r="G20" s="84">
        <v>9</v>
      </c>
      <c r="H20" s="84">
        <v>0</v>
      </c>
      <c r="I20" s="84">
        <v>4</v>
      </c>
      <c r="J20" s="84">
        <v>4</v>
      </c>
      <c r="K20" s="84">
        <v>1</v>
      </c>
      <c r="L20" s="84">
        <v>0</v>
      </c>
      <c r="M20" s="84">
        <v>2</v>
      </c>
      <c r="N20" s="84">
        <v>0</v>
      </c>
      <c r="O20" s="84">
        <v>37</v>
      </c>
    </row>
    <row r="21" spans="1:15" ht="15" x14ac:dyDescent="0.25">
      <c r="A21" s="55"/>
      <c r="B21" s="54" t="s">
        <v>15</v>
      </c>
      <c r="C21" s="54"/>
      <c r="D21" s="77">
        <v>0</v>
      </c>
      <c r="E21" s="77">
        <v>0</v>
      </c>
      <c r="F21" s="77">
        <v>0</v>
      </c>
      <c r="G21" s="77">
        <v>0</v>
      </c>
      <c r="H21" s="77">
        <v>0</v>
      </c>
      <c r="I21" s="77">
        <v>0</v>
      </c>
      <c r="J21" s="77">
        <v>0</v>
      </c>
      <c r="K21" s="77">
        <v>0</v>
      </c>
      <c r="L21" s="77">
        <v>0</v>
      </c>
      <c r="M21" s="77">
        <v>0</v>
      </c>
      <c r="N21" s="77">
        <v>0</v>
      </c>
      <c r="O21" s="77">
        <v>0</v>
      </c>
    </row>
    <row r="22" spans="1:15" ht="15" x14ac:dyDescent="0.25">
      <c r="A22" s="55"/>
      <c r="B22" s="54" t="s">
        <v>48</v>
      </c>
      <c r="C22" s="54"/>
      <c r="D22" s="84">
        <v>0.5</v>
      </c>
      <c r="E22" s="84">
        <v>1</v>
      </c>
      <c r="F22" s="84">
        <v>1</v>
      </c>
      <c r="G22" s="84">
        <v>0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M22" s="84">
        <v>0</v>
      </c>
      <c r="N22" s="84">
        <v>0</v>
      </c>
      <c r="O22" s="84">
        <v>1</v>
      </c>
    </row>
    <row r="23" spans="1:15" ht="15" x14ac:dyDescent="0.25">
      <c r="A23" s="55"/>
      <c r="B23" s="54" t="s">
        <v>16</v>
      </c>
      <c r="C23" s="54"/>
      <c r="D23" s="84">
        <v>9</v>
      </c>
      <c r="E23" s="84">
        <v>9</v>
      </c>
      <c r="F23" s="84">
        <v>6</v>
      </c>
      <c r="G23" s="84">
        <v>3</v>
      </c>
      <c r="H23" s="84">
        <v>0</v>
      </c>
      <c r="I23" s="84">
        <v>2</v>
      </c>
      <c r="J23" s="84">
        <v>0</v>
      </c>
      <c r="K23" s="84">
        <v>1</v>
      </c>
      <c r="L23" s="84">
        <v>0</v>
      </c>
      <c r="M23" s="84">
        <v>0</v>
      </c>
      <c r="N23" s="84">
        <v>0</v>
      </c>
      <c r="O23" s="84">
        <v>6</v>
      </c>
    </row>
    <row r="24" spans="1:15" ht="15" x14ac:dyDescent="0.25">
      <c r="A24" s="55"/>
      <c r="B24" s="54" t="s">
        <v>17</v>
      </c>
      <c r="C24" s="54"/>
      <c r="D24" s="84">
        <v>14</v>
      </c>
      <c r="E24" s="84">
        <v>14</v>
      </c>
      <c r="F24" s="84">
        <v>11</v>
      </c>
      <c r="G24" s="84">
        <v>3</v>
      </c>
      <c r="H24" s="84">
        <v>0</v>
      </c>
      <c r="I24" s="84">
        <v>2</v>
      </c>
      <c r="J24" s="84">
        <v>3</v>
      </c>
      <c r="K24" s="84">
        <v>0</v>
      </c>
      <c r="L24" s="84">
        <v>3</v>
      </c>
      <c r="M24" s="84">
        <v>0</v>
      </c>
      <c r="N24" s="84">
        <v>0</v>
      </c>
      <c r="O24" s="84">
        <v>6</v>
      </c>
    </row>
    <row r="25" spans="1:15" ht="15" x14ac:dyDescent="0.25">
      <c r="A25" s="55"/>
      <c r="B25" s="56" t="s">
        <v>18</v>
      </c>
      <c r="C25" s="56"/>
      <c r="D25" s="84">
        <v>41</v>
      </c>
      <c r="E25" s="84">
        <v>41</v>
      </c>
      <c r="F25" s="84">
        <v>28</v>
      </c>
      <c r="G25" s="84">
        <v>13</v>
      </c>
      <c r="H25" s="84">
        <v>0</v>
      </c>
      <c r="I25" s="84">
        <v>6</v>
      </c>
      <c r="J25" s="84">
        <v>6</v>
      </c>
      <c r="K25" s="84">
        <v>2</v>
      </c>
      <c r="L25" s="84">
        <v>0</v>
      </c>
      <c r="M25" s="84">
        <v>0</v>
      </c>
      <c r="N25" s="84">
        <v>0</v>
      </c>
      <c r="O25" s="84">
        <v>27</v>
      </c>
    </row>
    <row r="26" spans="1:15" ht="15" x14ac:dyDescent="0.25">
      <c r="A26" s="55"/>
      <c r="B26" s="51" t="s">
        <v>19</v>
      </c>
      <c r="C26" s="54"/>
      <c r="D26" s="19">
        <f>SUM(D20:D25)</f>
        <v>81.81</v>
      </c>
      <c r="E26" s="19">
        <f t="shared" ref="E26:O26" si="2">SUM(E20:E25)</f>
        <v>113</v>
      </c>
      <c r="F26" s="19">
        <f t="shared" si="2"/>
        <v>85</v>
      </c>
      <c r="G26" s="19">
        <f t="shared" si="2"/>
        <v>28</v>
      </c>
      <c r="H26" s="19">
        <f t="shared" si="2"/>
        <v>0</v>
      </c>
      <c r="I26" s="19">
        <f t="shared" si="2"/>
        <v>14</v>
      </c>
      <c r="J26" s="19">
        <f t="shared" si="2"/>
        <v>13</v>
      </c>
      <c r="K26" s="19">
        <f t="shared" si="2"/>
        <v>4</v>
      </c>
      <c r="L26" s="19">
        <f t="shared" si="2"/>
        <v>3</v>
      </c>
      <c r="M26" s="19">
        <f t="shared" si="2"/>
        <v>2</v>
      </c>
      <c r="N26" s="19">
        <f t="shared" si="2"/>
        <v>0</v>
      </c>
      <c r="O26" s="19">
        <f t="shared" si="2"/>
        <v>77</v>
      </c>
    </row>
    <row r="27" spans="1:15" ht="15.75" x14ac:dyDescent="0.25">
      <c r="A27" s="57" t="s">
        <v>22</v>
      </c>
      <c r="B27" s="51"/>
      <c r="C27" s="5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</row>
    <row r="28" spans="1:15" ht="15" x14ac:dyDescent="0.25">
      <c r="A28" s="54"/>
      <c r="B28" s="54" t="s">
        <v>14</v>
      </c>
      <c r="C28" s="54"/>
      <c r="D28" s="84">
        <v>11.75</v>
      </c>
      <c r="E28" s="84">
        <v>19</v>
      </c>
      <c r="F28" s="84">
        <v>6</v>
      </c>
      <c r="G28" s="84">
        <v>13</v>
      </c>
      <c r="H28" s="84">
        <v>0</v>
      </c>
      <c r="I28" s="84">
        <v>1</v>
      </c>
      <c r="J28" s="84">
        <v>0</v>
      </c>
      <c r="K28" s="84">
        <v>0</v>
      </c>
      <c r="L28" s="84">
        <v>1</v>
      </c>
      <c r="M28" s="84">
        <v>0</v>
      </c>
      <c r="N28" s="84">
        <v>0</v>
      </c>
      <c r="O28" s="84">
        <v>17</v>
      </c>
    </row>
    <row r="29" spans="1:15" ht="15" x14ac:dyDescent="0.25">
      <c r="A29" s="54"/>
      <c r="B29" s="54" t="s">
        <v>51</v>
      </c>
      <c r="C29" s="54"/>
      <c r="D29" s="77">
        <v>0</v>
      </c>
      <c r="E29" s="77">
        <v>0</v>
      </c>
      <c r="F29" s="77">
        <v>0</v>
      </c>
      <c r="G29" s="77">
        <v>0</v>
      </c>
      <c r="H29" s="77">
        <v>0</v>
      </c>
      <c r="I29" s="77">
        <v>0</v>
      </c>
      <c r="J29" s="77">
        <v>0</v>
      </c>
      <c r="K29" s="77">
        <v>0</v>
      </c>
      <c r="L29" s="77">
        <v>0</v>
      </c>
      <c r="M29" s="77">
        <v>0</v>
      </c>
      <c r="N29" s="77">
        <v>0</v>
      </c>
      <c r="O29" s="77">
        <v>0</v>
      </c>
    </row>
    <row r="30" spans="1:15" ht="15" x14ac:dyDescent="0.25">
      <c r="A30" s="55"/>
      <c r="B30" s="54" t="s">
        <v>16</v>
      </c>
      <c r="C30" s="54"/>
      <c r="D30" s="84">
        <v>16</v>
      </c>
      <c r="E30" s="84">
        <v>16</v>
      </c>
      <c r="F30" s="84">
        <v>8</v>
      </c>
      <c r="G30" s="84">
        <v>8</v>
      </c>
      <c r="H30" s="84">
        <v>0</v>
      </c>
      <c r="I30" s="84">
        <v>1</v>
      </c>
      <c r="J30" s="84">
        <v>2</v>
      </c>
      <c r="K30" s="84">
        <v>1</v>
      </c>
      <c r="L30" s="84">
        <v>0</v>
      </c>
      <c r="M30" s="84">
        <v>0</v>
      </c>
      <c r="N30" s="84">
        <v>0</v>
      </c>
      <c r="O30" s="84">
        <v>12</v>
      </c>
    </row>
    <row r="31" spans="1:15" ht="15" x14ac:dyDescent="0.25">
      <c r="A31" s="55"/>
      <c r="B31" s="54" t="s">
        <v>17</v>
      </c>
      <c r="C31" s="54"/>
      <c r="D31" s="84">
        <v>15</v>
      </c>
      <c r="E31" s="84">
        <v>15</v>
      </c>
      <c r="F31" s="84">
        <v>6</v>
      </c>
      <c r="G31" s="84">
        <v>9</v>
      </c>
      <c r="H31" s="84">
        <v>0</v>
      </c>
      <c r="I31" s="84">
        <v>6</v>
      </c>
      <c r="J31" s="84">
        <v>2</v>
      </c>
      <c r="K31" s="84">
        <v>0</v>
      </c>
      <c r="L31" s="84">
        <v>3</v>
      </c>
      <c r="M31" s="84">
        <v>0</v>
      </c>
      <c r="N31" s="84">
        <v>1</v>
      </c>
      <c r="O31" s="84">
        <v>3</v>
      </c>
    </row>
    <row r="32" spans="1:15" ht="15" x14ac:dyDescent="0.25">
      <c r="A32" s="55"/>
      <c r="B32" s="56" t="s">
        <v>18</v>
      </c>
      <c r="C32" s="56"/>
      <c r="D32" s="84">
        <v>44</v>
      </c>
      <c r="E32" s="84">
        <v>44</v>
      </c>
      <c r="F32" s="84">
        <v>11</v>
      </c>
      <c r="G32" s="84">
        <v>33</v>
      </c>
      <c r="H32" s="84">
        <v>0</v>
      </c>
      <c r="I32" s="84">
        <v>21</v>
      </c>
      <c r="J32" s="84">
        <v>1</v>
      </c>
      <c r="K32" s="84">
        <v>1</v>
      </c>
      <c r="L32" s="84">
        <v>0</v>
      </c>
      <c r="M32" s="84">
        <v>0</v>
      </c>
      <c r="N32" s="84">
        <v>1</v>
      </c>
      <c r="O32" s="84">
        <v>20</v>
      </c>
    </row>
    <row r="33" spans="1:15" ht="15" x14ac:dyDescent="0.25">
      <c r="A33" s="55"/>
      <c r="B33" s="51" t="s">
        <v>19</v>
      </c>
      <c r="C33" s="54"/>
      <c r="D33" s="19">
        <f>SUM(D28:D32)</f>
        <v>86.75</v>
      </c>
      <c r="E33" s="19">
        <f>SUM(F33:G33)</f>
        <v>94</v>
      </c>
      <c r="F33" s="19">
        <f t="shared" ref="F33:O33" si="3">SUM(F28:F32)</f>
        <v>31</v>
      </c>
      <c r="G33" s="19">
        <f t="shared" si="3"/>
        <v>63</v>
      </c>
      <c r="H33" s="19">
        <f t="shared" si="3"/>
        <v>0</v>
      </c>
      <c r="I33" s="19">
        <f t="shared" si="3"/>
        <v>29</v>
      </c>
      <c r="J33" s="19">
        <f t="shared" si="3"/>
        <v>5</v>
      </c>
      <c r="K33" s="19">
        <f t="shared" si="3"/>
        <v>2</v>
      </c>
      <c r="L33" s="19">
        <f t="shared" si="3"/>
        <v>4</v>
      </c>
      <c r="M33" s="19">
        <f t="shared" si="3"/>
        <v>0</v>
      </c>
      <c r="N33" s="19">
        <f t="shared" si="3"/>
        <v>2</v>
      </c>
      <c r="O33" s="19">
        <f t="shared" si="3"/>
        <v>52</v>
      </c>
    </row>
    <row r="34" spans="1:15" ht="15.75" x14ac:dyDescent="0.25">
      <c r="A34" s="57" t="s">
        <v>53</v>
      </c>
      <c r="B34" s="51"/>
      <c r="C34" s="54"/>
      <c r="D34" s="6"/>
      <c r="E34" s="5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" x14ac:dyDescent="0.25">
      <c r="A35" s="54"/>
      <c r="B35" s="54" t="s">
        <v>14</v>
      </c>
      <c r="C35" s="54"/>
      <c r="D35" s="84">
        <v>42.06</v>
      </c>
      <c r="E35" s="84">
        <v>104</v>
      </c>
      <c r="F35" s="84">
        <v>96</v>
      </c>
      <c r="G35" s="84">
        <v>8</v>
      </c>
      <c r="H35" s="84">
        <v>0</v>
      </c>
      <c r="I35" s="84">
        <v>4</v>
      </c>
      <c r="J35" s="84">
        <v>9</v>
      </c>
      <c r="K35" s="84">
        <v>1</v>
      </c>
      <c r="L35" s="84">
        <v>1</v>
      </c>
      <c r="M35" s="84">
        <v>4</v>
      </c>
      <c r="N35" s="84">
        <v>2</v>
      </c>
      <c r="O35" s="84">
        <v>83</v>
      </c>
    </row>
    <row r="36" spans="1:15" ht="15" x14ac:dyDescent="0.25">
      <c r="A36" s="55"/>
      <c r="B36" s="54" t="s">
        <v>16</v>
      </c>
      <c r="C36" s="54"/>
      <c r="D36" s="84">
        <v>23</v>
      </c>
      <c r="E36" s="84">
        <v>23</v>
      </c>
      <c r="F36" s="84">
        <v>22</v>
      </c>
      <c r="G36" s="84">
        <v>1</v>
      </c>
      <c r="H36" s="84">
        <v>0</v>
      </c>
      <c r="I36" s="84">
        <v>0</v>
      </c>
      <c r="J36" s="84">
        <v>1</v>
      </c>
      <c r="K36" s="84">
        <v>2</v>
      </c>
      <c r="L36" s="84">
        <v>0</v>
      </c>
      <c r="M36" s="84">
        <v>0</v>
      </c>
      <c r="N36" s="84">
        <v>0</v>
      </c>
      <c r="O36" s="84">
        <v>20</v>
      </c>
    </row>
    <row r="37" spans="1:15" ht="15" x14ac:dyDescent="0.25">
      <c r="A37" s="55"/>
      <c r="B37" s="54" t="s">
        <v>17</v>
      </c>
      <c r="C37" s="54"/>
      <c r="D37" s="84">
        <v>10</v>
      </c>
      <c r="E37" s="84">
        <v>10</v>
      </c>
      <c r="F37" s="84">
        <v>9</v>
      </c>
      <c r="G37" s="84">
        <v>1</v>
      </c>
      <c r="H37" s="84">
        <v>0</v>
      </c>
      <c r="I37" s="84">
        <v>3</v>
      </c>
      <c r="J37" s="84">
        <v>1</v>
      </c>
      <c r="K37" s="84">
        <v>0</v>
      </c>
      <c r="L37" s="84">
        <v>2</v>
      </c>
      <c r="M37" s="84">
        <v>0</v>
      </c>
      <c r="N37" s="84">
        <v>0</v>
      </c>
      <c r="O37" s="84">
        <v>4</v>
      </c>
    </row>
    <row r="38" spans="1:15" ht="15" x14ac:dyDescent="0.25">
      <c r="A38" s="55"/>
      <c r="B38" s="56" t="s">
        <v>18</v>
      </c>
      <c r="C38" s="56"/>
      <c r="D38" s="84">
        <v>19</v>
      </c>
      <c r="E38" s="84">
        <v>19</v>
      </c>
      <c r="F38" s="84">
        <v>16</v>
      </c>
      <c r="G38" s="84">
        <v>3</v>
      </c>
      <c r="H38" s="84">
        <v>0</v>
      </c>
      <c r="I38" s="84">
        <v>4</v>
      </c>
      <c r="J38" s="84">
        <v>2</v>
      </c>
      <c r="K38" s="84">
        <v>1</v>
      </c>
      <c r="L38" s="84">
        <v>0</v>
      </c>
      <c r="M38" s="84">
        <v>0</v>
      </c>
      <c r="N38" s="84">
        <v>0</v>
      </c>
      <c r="O38" s="84">
        <v>12</v>
      </c>
    </row>
    <row r="39" spans="1:15" ht="15" x14ac:dyDescent="0.25">
      <c r="A39" s="55"/>
      <c r="B39" s="51" t="s">
        <v>19</v>
      </c>
      <c r="C39" s="54"/>
      <c r="D39" s="19">
        <f>SUM(D35:D38)</f>
        <v>94.06</v>
      </c>
      <c r="E39" s="19">
        <f>SUM(F39:G39)</f>
        <v>156</v>
      </c>
      <c r="F39" s="19">
        <f t="shared" ref="F39:O39" si="4">SUM(F35:F38)</f>
        <v>143</v>
      </c>
      <c r="G39" s="19">
        <f t="shared" si="4"/>
        <v>13</v>
      </c>
      <c r="H39" s="19">
        <f t="shared" si="4"/>
        <v>0</v>
      </c>
      <c r="I39" s="19">
        <f t="shared" si="4"/>
        <v>11</v>
      </c>
      <c r="J39" s="19">
        <f t="shared" si="4"/>
        <v>13</v>
      </c>
      <c r="K39" s="19">
        <f t="shared" si="4"/>
        <v>4</v>
      </c>
      <c r="L39" s="19">
        <f t="shared" si="4"/>
        <v>3</v>
      </c>
      <c r="M39" s="19">
        <f t="shared" si="4"/>
        <v>4</v>
      </c>
      <c r="N39" s="19">
        <f t="shared" si="4"/>
        <v>2</v>
      </c>
      <c r="O39" s="19">
        <f t="shared" si="4"/>
        <v>119</v>
      </c>
    </row>
    <row r="40" spans="1:15" ht="15.75" x14ac:dyDescent="0.25">
      <c r="A40" s="60" t="s">
        <v>49</v>
      </c>
      <c r="B40" s="51"/>
      <c r="C40" s="54"/>
      <c r="D40" s="6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1:15" ht="15" x14ac:dyDescent="0.25">
      <c r="A41" s="54"/>
      <c r="B41" s="54" t="s">
        <v>14</v>
      </c>
      <c r="C41" s="54"/>
      <c r="D41" s="84">
        <v>3.93</v>
      </c>
      <c r="E41" s="84">
        <v>15</v>
      </c>
      <c r="F41" s="84">
        <v>12</v>
      </c>
      <c r="G41" s="84">
        <v>3</v>
      </c>
      <c r="H41" s="84">
        <v>0</v>
      </c>
      <c r="I41" s="84">
        <v>0</v>
      </c>
      <c r="J41" s="84">
        <v>0</v>
      </c>
      <c r="K41" s="84">
        <v>0</v>
      </c>
      <c r="L41" s="84">
        <v>0</v>
      </c>
      <c r="M41" s="84">
        <v>1</v>
      </c>
      <c r="N41" s="84">
        <v>0</v>
      </c>
      <c r="O41" s="84">
        <v>14</v>
      </c>
    </row>
    <row r="42" spans="1:15" ht="15" x14ac:dyDescent="0.25">
      <c r="A42" s="61"/>
      <c r="B42" s="54" t="s">
        <v>40</v>
      </c>
      <c r="C42" s="54"/>
      <c r="D42" s="84">
        <v>0.5</v>
      </c>
      <c r="E42" s="84">
        <v>1</v>
      </c>
      <c r="F42" s="84">
        <v>0</v>
      </c>
      <c r="G42" s="84">
        <v>1</v>
      </c>
      <c r="H42" s="84">
        <v>0</v>
      </c>
      <c r="I42" s="84">
        <v>0</v>
      </c>
      <c r="J42" s="84">
        <v>0</v>
      </c>
      <c r="K42" s="84">
        <v>0</v>
      </c>
      <c r="L42" s="84">
        <v>0</v>
      </c>
      <c r="M42" s="84">
        <v>0</v>
      </c>
      <c r="N42" s="84">
        <v>0</v>
      </c>
      <c r="O42" s="84">
        <v>1</v>
      </c>
    </row>
    <row r="43" spans="1:15" ht="15" x14ac:dyDescent="0.25">
      <c r="A43" s="54"/>
      <c r="B43" s="54" t="s">
        <v>16</v>
      </c>
      <c r="C43" s="54"/>
      <c r="D43" s="84">
        <v>5</v>
      </c>
      <c r="E43" s="84">
        <v>5</v>
      </c>
      <c r="F43" s="84">
        <v>3</v>
      </c>
      <c r="G43" s="84">
        <v>2</v>
      </c>
      <c r="H43" s="84">
        <v>0</v>
      </c>
      <c r="I43" s="84">
        <v>0</v>
      </c>
      <c r="J43" s="84">
        <v>1</v>
      </c>
      <c r="K43" s="84">
        <v>0</v>
      </c>
      <c r="L43" s="84">
        <v>0</v>
      </c>
      <c r="M43" s="84">
        <v>0</v>
      </c>
      <c r="N43" s="84">
        <v>0</v>
      </c>
      <c r="O43" s="84">
        <v>4</v>
      </c>
    </row>
    <row r="44" spans="1:15" ht="15" x14ac:dyDescent="0.25">
      <c r="A44" s="55"/>
      <c r="B44" s="54" t="s">
        <v>17</v>
      </c>
      <c r="C44" s="54"/>
      <c r="D44" s="84">
        <v>6</v>
      </c>
      <c r="E44" s="84">
        <v>6</v>
      </c>
      <c r="F44" s="84">
        <v>3</v>
      </c>
      <c r="G44" s="84">
        <v>3</v>
      </c>
      <c r="H44" s="84">
        <v>0</v>
      </c>
      <c r="I44" s="84">
        <v>2</v>
      </c>
      <c r="J44" s="84">
        <v>0</v>
      </c>
      <c r="K44" s="84">
        <v>0</v>
      </c>
      <c r="L44" s="84">
        <v>1</v>
      </c>
      <c r="M44" s="84">
        <v>0</v>
      </c>
      <c r="N44" s="84">
        <v>0</v>
      </c>
      <c r="O44" s="84">
        <v>3</v>
      </c>
    </row>
    <row r="45" spans="1:15" ht="15" x14ac:dyDescent="0.25">
      <c r="A45" s="55"/>
      <c r="B45" s="56" t="s">
        <v>18</v>
      </c>
      <c r="C45" s="56"/>
      <c r="D45" s="84">
        <v>22</v>
      </c>
      <c r="E45" s="84">
        <v>22</v>
      </c>
      <c r="F45" s="84">
        <v>12</v>
      </c>
      <c r="G45" s="84">
        <v>10</v>
      </c>
      <c r="H45" s="84">
        <v>0</v>
      </c>
      <c r="I45" s="84">
        <v>2</v>
      </c>
      <c r="J45" s="84">
        <v>3</v>
      </c>
      <c r="K45" s="84">
        <v>0</v>
      </c>
      <c r="L45" s="84">
        <v>0</v>
      </c>
      <c r="M45" s="84">
        <v>0</v>
      </c>
      <c r="N45" s="84">
        <v>0</v>
      </c>
      <c r="O45" s="84">
        <v>17</v>
      </c>
    </row>
    <row r="46" spans="1:15" ht="15" x14ac:dyDescent="0.25">
      <c r="A46" s="55"/>
      <c r="B46" s="51" t="s">
        <v>19</v>
      </c>
      <c r="C46" s="54"/>
      <c r="D46" s="19">
        <f>SUM(D41:D45)</f>
        <v>37.43</v>
      </c>
      <c r="E46" s="19">
        <f t="shared" ref="E46:O46" si="5">SUM(E41:E45)</f>
        <v>49</v>
      </c>
      <c r="F46" s="19">
        <f t="shared" si="5"/>
        <v>30</v>
      </c>
      <c r="G46" s="19">
        <f t="shared" si="5"/>
        <v>19</v>
      </c>
      <c r="H46" s="19">
        <f t="shared" si="5"/>
        <v>0</v>
      </c>
      <c r="I46" s="19">
        <f t="shared" si="5"/>
        <v>4</v>
      </c>
      <c r="J46" s="19">
        <f t="shared" si="5"/>
        <v>4</v>
      </c>
      <c r="K46" s="19">
        <f t="shared" si="5"/>
        <v>0</v>
      </c>
      <c r="L46" s="19">
        <f t="shared" si="5"/>
        <v>1</v>
      </c>
      <c r="M46" s="19">
        <f t="shared" si="5"/>
        <v>1</v>
      </c>
      <c r="N46" s="19">
        <f t="shared" si="5"/>
        <v>0</v>
      </c>
      <c r="O46" s="19">
        <f t="shared" si="5"/>
        <v>39</v>
      </c>
    </row>
    <row r="47" spans="1:15" ht="15.75" x14ac:dyDescent="0.25">
      <c r="A47" s="60" t="s">
        <v>29</v>
      </c>
      <c r="B47" s="54"/>
      <c r="C47" s="5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5" ht="15" x14ac:dyDescent="0.25">
      <c r="A48" s="54"/>
      <c r="B48" s="54" t="s">
        <v>14</v>
      </c>
      <c r="C48" s="54"/>
      <c r="D48" s="84">
        <v>5.5</v>
      </c>
      <c r="E48" s="84">
        <v>18</v>
      </c>
      <c r="F48" s="84">
        <v>7</v>
      </c>
      <c r="G48" s="84">
        <v>11</v>
      </c>
      <c r="H48" s="84">
        <v>1</v>
      </c>
      <c r="I48" s="84">
        <v>1</v>
      </c>
      <c r="J48" s="84">
        <v>1</v>
      </c>
      <c r="K48" s="84">
        <v>1</v>
      </c>
      <c r="L48" s="84">
        <v>0</v>
      </c>
      <c r="M48" s="84">
        <v>1</v>
      </c>
      <c r="N48" s="84">
        <v>0</v>
      </c>
      <c r="O48" s="84">
        <v>13</v>
      </c>
    </row>
    <row r="49" spans="1:15" ht="15" x14ac:dyDescent="0.25">
      <c r="A49" s="55"/>
      <c r="B49" s="54" t="s">
        <v>16</v>
      </c>
      <c r="C49" s="54"/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</row>
    <row r="50" spans="1:15" ht="15" x14ac:dyDescent="0.25">
      <c r="A50" s="55"/>
      <c r="B50" s="54" t="s">
        <v>17</v>
      </c>
      <c r="C50" s="54"/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</row>
    <row r="51" spans="1:15" ht="15" x14ac:dyDescent="0.25">
      <c r="A51" s="55"/>
      <c r="B51" s="56" t="s">
        <v>18</v>
      </c>
      <c r="C51" s="56"/>
      <c r="D51" s="9">
        <v>0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</row>
    <row r="52" spans="1:15" ht="15" x14ac:dyDescent="0.25">
      <c r="A52" s="55"/>
      <c r="B52" s="51" t="s">
        <v>19</v>
      </c>
      <c r="C52" s="54"/>
      <c r="D52" s="5">
        <f>SUM(D48:D51)</f>
        <v>5.5</v>
      </c>
      <c r="E52" s="5">
        <f>SUM(F52:G52)</f>
        <v>18</v>
      </c>
      <c r="F52" s="5">
        <f t="shared" ref="F52:O52" si="6">SUM(F48:F51)</f>
        <v>7</v>
      </c>
      <c r="G52" s="5">
        <f t="shared" si="6"/>
        <v>11</v>
      </c>
      <c r="H52" s="5">
        <f t="shared" si="6"/>
        <v>1</v>
      </c>
      <c r="I52" s="5">
        <f t="shared" si="6"/>
        <v>1</v>
      </c>
      <c r="J52" s="5">
        <f t="shared" si="6"/>
        <v>1</v>
      </c>
      <c r="K52" s="5">
        <f t="shared" si="6"/>
        <v>1</v>
      </c>
      <c r="L52" s="5">
        <f t="shared" si="6"/>
        <v>0</v>
      </c>
      <c r="M52" s="5">
        <f t="shared" si="6"/>
        <v>1</v>
      </c>
      <c r="N52" s="5">
        <f t="shared" si="6"/>
        <v>0</v>
      </c>
      <c r="O52" s="5">
        <f t="shared" si="6"/>
        <v>13</v>
      </c>
    </row>
    <row r="53" spans="1:15" ht="15.75" x14ac:dyDescent="0.25">
      <c r="A53" s="57" t="s">
        <v>30</v>
      </c>
      <c r="B53" s="51"/>
      <c r="C53" s="54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</row>
    <row r="54" spans="1:15" ht="15" x14ac:dyDescent="0.25">
      <c r="A54" s="54"/>
      <c r="B54" s="54" t="s">
        <v>14</v>
      </c>
      <c r="C54" s="54"/>
      <c r="D54" s="77">
        <v>0</v>
      </c>
      <c r="E54" s="77">
        <v>0</v>
      </c>
      <c r="F54" s="77">
        <v>0</v>
      </c>
      <c r="G54" s="77">
        <v>0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77">
        <v>0</v>
      </c>
      <c r="N54" s="77">
        <v>0</v>
      </c>
      <c r="O54" s="77">
        <v>0</v>
      </c>
    </row>
    <row r="55" spans="1:15" ht="15" x14ac:dyDescent="0.25">
      <c r="A55" s="55"/>
      <c r="B55" s="54" t="s">
        <v>16</v>
      </c>
      <c r="C55" s="54"/>
      <c r="D55" s="84">
        <v>1</v>
      </c>
      <c r="E55" s="84">
        <v>1</v>
      </c>
      <c r="F55" s="84">
        <v>1</v>
      </c>
      <c r="G55" s="84">
        <v>0</v>
      </c>
      <c r="H55" s="84">
        <v>0</v>
      </c>
      <c r="I55" s="84">
        <v>0</v>
      </c>
      <c r="J55" s="84">
        <v>0</v>
      </c>
      <c r="K55" s="84">
        <v>0</v>
      </c>
      <c r="L55" s="84">
        <v>0</v>
      </c>
      <c r="M55" s="84">
        <v>0</v>
      </c>
      <c r="N55" s="84">
        <v>0</v>
      </c>
      <c r="O55" s="84">
        <v>1</v>
      </c>
    </row>
    <row r="56" spans="1:15" ht="15" x14ac:dyDescent="0.25">
      <c r="A56" s="55"/>
      <c r="B56" s="54" t="s">
        <v>17</v>
      </c>
      <c r="C56" s="54"/>
      <c r="D56" s="84">
        <v>1</v>
      </c>
      <c r="E56" s="84">
        <v>1</v>
      </c>
      <c r="F56" s="84">
        <v>0</v>
      </c>
      <c r="G56" s="84">
        <v>1</v>
      </c>
      <c r="H56" s="84">
        <v>0</v>
      </c>
      <c r="I56" s="84">
        <v>0</v>
      </c>
      <c r="J56" s="84">
        <v>0</v>
      </c>
      <c r="K56" s="84">
        <v>0</v>
      </c>
      <c r="L56" s="84">
        <v>0</v>
      </c>
      <c r="M56" s="84">
        <v>0</v>
      </c>
      <c r="N56" s="84">
        <v>1</v>
      </c>
      <c r="O56" s="84">
        <v>0</v>
      </c>
    </row>
    <row r="57" spans="1:15" ht="15" x14ac:dyDescent="0.25">
      <c r="A57" s="55"/>
      <c r="B57" s="56" t="s">
        <v>18</v>
      </c>
      <c r="C57" s="56"/>
      <c r="D57" s="84">
        <v>1</v>
      </c>
      <c r="E57" s="84">
        <v>1</v>
      </c>
      <c r="F57" s="84">
        <v>0</v>
      </c>
      <c r="G57" s="84">
        <v>1</v>
      </c>
      <c r="H57" s="84">
        <v>0</v>
      </c>
      <c r="I57" s="84">
        <v>0</v>
      </c>
      <c r="J57" s="84">
        <v>0</v>
      </c>
      <c r="K57" s="84">
        <v>0</v>
      </c>
      <c r="L57" s="84">
        <v>0</v>
      </c>
      <c r="M57" s="84">
        <v>0</v>
      </c>
      <c r="N57" s="84">
        <v>0</v>
      </c>
      <c r="O57" s="84">
        <v>1</v>
      </c>
    </row>
    <row r="58" spans="1:15" ht="15" x14ac:dyDescent="0.25">
      <c r="A58" s="55"/>
      <c r="B58" s="51" t="s">
        <v>31</v>
      </c>
      <c r="C58" s="51"/>
      <c r="D58" s="19">
        <f>SUM(D54:D57)</f>
        <v>3</v>
      </c>
      <c r="E58" s="19">
        <f t="shared" ref="E58:O58" si="7">SUM(E54:E57)</f>
        <v>3</v>
      </c>
      <c r="F58" s="19">
        <f t="shared" si="7"/>
        <v>1</v>
      </c>
      <c r="G58" s="19">
        <f t="shared" si="7"/>
        <v>2</v>
      </c>
      <c r="H58" s="19">
        <f t="shared" si="7"/>
        <v>0</v>
      </c>
      <c r="I58" s="19">
        <f t="shared" si="7"/>
        <v>0</v>
      </c>
      <c r="J58" s="19">
        <f t="shared" si="7"/>
        <v>0</v>
      </c>
      <c r="K58" s="19">
        <f t="shared" si="7"/>
        <v>0</v>
      </c>
      <c r="L58" s="19">
        <f t="shared" si="7"/>
        <v>0</v>
      </c>
      <c r="M58" s="19">
        <f t="shared" si="7"/>
        <v>0</v>
      </c>
      <c r="N58" s="19">
        <f t="shared" si="7"/>
        <v>1</v>
      </c>
      <c r="O58" s="19">
        <f t="shared" si="7"/>
        <v>2</v>
      </c>
    </row>
    <row r="59" spans="1:15" ht="15.75" x14ac:dyDescent="0.25">
      <c r="A59" s="57" t="s">
        <v>32</v>
      </c>
      <c r="B59" s="54"/>
      <c r="C59" s="54"/>
      <c r="D59" s="6"/>
      <c r="E59" s="5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" x14ac:dyDescent="0.25">
      <c r="A60" s="54"/>
      <c r="B60" s="54" t="s">
        <v>14</v>
      </c>
      <c r="C60" s="54"/>
      <c r="D60" s="84">
        <v>10.24</v>
      </c>
      <c r="E60" s="84">
        <v>14</v>
      </c>
      <c r="F60" s="84">
        <v>9</v>
      </c>
      <c r="G60" s="84">
        <v>5</v>
      </c>
      <c r="H60" s="84">
        <v>0</v>
      </c>
      <c r="I60" s="84">
        <v>1</v>
      </c>
      <c r="J60" s="84">
        <v>0</v>
      </c>
      <c r="K60" s="84">
        <v>1</v>
      </c>
      <c r="L60" s="84">
        <v>0</v>
      </c>
      <c r="M60" s="84">
        <v>1</v>
      </c>
      <c r="N60" s="84">
        <v>0</v>
      </c>
      <c r="O60" s="84">
        <v>11</v>
      </c>
    </row>
    <row r="61" spans="1:15" ht="15" x14ac:dyDescent="0.25">
      <c r="A61" s="55"/>
      <c r="B61" s="54" t="s">
        <v>16</v>
      </c>
      <c r="C61" s="54"/>
      <c r="D61" s="84">
        <v>6</v>
      </c>
      <c r="E61" s="84">
        <v>6</v>
      </c>
      <c r="F61" s="84">
        <v>2</v>
      </c>
      <c r="G61" s="84">
        <v>4</v>
      </c>
      <c r="H61" s="84">
        <v>0</v>
      </c>
      <c r="I61" s="84">
        <v>0</v>
      </c>
      <c r="J61" s="84">
        <v>0</v>
      </c>
      <c r="K61" s="84">
        <v>1</v>
      </c>
      <c r="L61" s="84">
        <v>0</v>
      </c>
      <c r="M61" s="84">
        <v>0</v>
      </c>
      <c r="N61" s="84">
        <v>0</v>
      </c>
      <c r="O61" s="84">
        <v>5</v>
      </c>
    </row>
    <row r="62" spans="1:15" ht="15" x14ac:dyDescent="0.25">
      <c r="A62" s="55"/>
      <c r="B62" s="54" t="s">
        <v>17</v>
      </c>
      <c r="C62" s="54"/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</row>
    <row r="63" spans="1:15" ht="15" x14ac:dyDescent="0.25">
      <c r="A63" s="55"/>
      <c r="B63" s="56" t="s">
        <v>18</v>
      </c>
      <c r="C63" s="56"/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</row>
    <row r="64" spans="1:15" ht="15" x14ac:dyDescent="0.25">
      <c r="A64" s="55"/>
      <c r="B64" s="51" t="s">
        <v>19</v>
      </c>
      <c r="C64" s="54"/>
      <c r="D64" s="5">
        <f>SUM(D60:D63)</f>
        <v>16.240000000000002</v>
      </c>
      <c r="E64" s="5">
        <f>SUM(F64:G64)</f>
        <v>20</v>
      </c>
      <c r="F64" s="5">
        <f t="shared" ref="F64:O64" si="8">SUM(F60:F63)</f>
        <v>11</v>
      </c>
      <c r="G64" s="5">
        <f t="shared" si="8"/>
        <v>9</v>
      </c>
      <c r="H64" s="5">
        <f t="shared" si="8"/>
        <v>0</v>
      </c>
      <c r="I64" s="5">
        <f t="shared" si="8"/>
        <v>1</v>
      </c>
      <c r="J64" s="5">
        <f t="shared" si="8"/>
        <v>0</v>
      </c>
      <c r="K64" s="5">
        <f t="shared" si="8"/>
        <v>2</v>
      </c>
      <c r="L64" s="5">
        <f t="shared" si="8"/>
        <v>0</v>
      </c>
      <c r="M64" s="5">
        <f t="shared" si="8"/>
        <v>1</v>
      </c>
      <c r="N64" s="5">
        <f t="shared" si="8"/>
        <v>0</v>
      </c>
      <c r="O64" s="5">
        <f t="shared" si="8"/>
        <v>16</v>
      </c>
    </row>
    <row r="65" spans="1:15" ht="15.75" x14ac:dyDescent="0.25">
      <c r="A65" s="57" t="s">
        <v>46</v>
      </c>
      <c r="B65" s="51"/>
      <c r="C65" s="51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spans="1:15" ht="15" x14ac:dyDescent="0.25">
      <c r="A66" s="54"/>
      <c r="B66" s="54" t="s">
        <v>14</v>
      </c>
      <c r="C66" s="54"/>
      <c r="D66" s="84">
        <v>1.38</v>
      </c>
      <c r="E66" s="84">
        <v>3</v>
      </c>
      <c r="F66" s="84">
        <v>1</v>
      </c>
      <c r="G66" s="84">
        <v>2</v>
      </c>
      <c r="H66" s="84">
        <v>0</v>
      </c>
      <c r="I66" s="84">
        <v>1</v>
      </c>
      <c r="J66" s="84">
        <v>0</v>
      </c>
      <c r="K66" s="84">
        <v>0</v>
      </c>
      <c r="L66" s="84">
        <v>0</v>
      </c>
      <c r="M66" s="84">
        <v>0</v>
      </c>
      <c r="N66" s="84">
        <v>0</v>
      </c>
      <c r="O66" s="84">
        <v>2</v>
      </c>
    </row>
    <row r="67" spans="1:15" ht="15" x14ac:dyDescent="0.25">
      <c r="A67" s="55"/>
      <c r="B67" s="54" t="s">
        <v>15</v>
      </c>
      <c r="C67" s="54"/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</row>
    <row r="68" spans="1:15" ht="15" x14ac:dyDescent="0.25">
      <c r="A68" s="55"/>
      <c r="B68" s="54" t="s">
        <v>16</v>
      </c>
      <c r="C68" s="54"/>
      <c r="D68" s="84">
        <v>2</v>
      </c>
      <c r="E68" s="84">
        <v>2</v>
      </c>
      <c r="F68" s="84">
        <v>1</v>
      </c>
      <c r="G68" s="84">
        <v>1</v>
      </c>
      <c r="H68" s="84">
        <v>0</v>
      </c>
      <c r="I68" s="84">
        <v>0</v>
      </c>
      <c r="J68" s="84">
        <v>0</v>
      </c>
      <c r="K68" s="84">
        <v>0</v>
      </c>
      <c r="L68" s="84">
        <v>1</v>
      </c>
      <c r="M68" s="84">
        <v>0</v>
      </c>
      <c r="N68" s="84">
        <v>0</v>
      </c>
      <c r="O68" s="84">
        <v>1</v>
      </c>
    </row>
    <row r="69" spans="1:15" ht="15" x14ac:dyDescent="0.25">
      <c r="A69" s="55"/>
      <c r="B69" s="54" t="s">
        <v>17</v>
      </c>
      <c r="C69" s="54"/>
      <c r="D69" s="84">
        <v>5</v>
      </c>
      <c r="E69" s="84">
        <v>5</v>
      </c>
      <c r="F69" s="84">
        <v>3</v>
      </c>
      <c r="G69" s="84">
        <v>2</v>
      </c>
      <c r="H69" s="84">
        <v>1</v>
      </c>
      <c r="I69" s="84">
        <v>0</v>
      </c>
      <c r="J69" s="84">
        <v>0</v>
      </c>
      <c r="K69" s="84">
        <v>1</v>
      </c>
      <c r="L69" s="84">
        <v>0</v>
      </c>
      <c r="M69" s="84">
        <v>0</v>
      </c>
      <c r="N69" s="84">
        <v>0</v>
      </c>
      <c r="O69" s="84">
        <v>3</v>
      </c>
    </row>
    <row r="70" spans="1:15" ht="15" x14ac:dyDescent="0.25">
      <c r="A70" s="55"/>
      <c r="B70" s="54" t="s">
        <v>18</v>
      </c>
      <c r="C70" s="54"/>
      <c r="D70" s="84">
        <v>15</v>
      </c>
      <c r="E70" s="84">
        <v>15</v>
      </c>
      <c r="F70" s="84">
        <v>5</v>
      </c>
      <c r="G70" s="84">
        <v>10</v>
      </c>
      <c r="H70" s="84">
        <v>0</v>
      </c>
      <c r="I70" s="84">
        <v>3</v>
      </c>
      <c r="J70" s="84">
        <v>1</v>
      </c>
      <c r="K70" s="84">
        <v>1</v>
      </c>
      <c r="L70" s="84">
        <v>0</v>
      </c>
      <c r="M70" s="84">
        <v>0</v>
      </c>
      <c r="N70" s="84">
        <v>0</v>
      </c>
      <c r="O70" s="84">
        <v>10</v>
      </c>
    </row>
    <row r="71" spans="1:15" ht="15" x14ac:dyDescent="0.25">
      <c r="A71" s="55"/>
      <c r="B71" s="58" t="s">
        <v>28</v>
      </c>
      <c r="C71" s="59"/>
      <c r="D71" s="19">
        <f>D66+D67+D68+D69+D70</f>
        <v>23.38</v>
      </c>
      <c r="E71" s="19">
        <f>E66+E67+E68+E69+E70</f>
        <v>25</v>
      </c>
      <c r="F71" s="19">
        <f>F66+F67+F68+F69+F70</f>
        <v>10</v>
      </c>
      <c r="G71" s="19">
        <f>G66+G67+G68+G69+G70</f>
        <v>15</v>
      </c>
      <c r="H71" s="19">
        <f t="shared" ref="H71:N71" si="9">H66+H67+H68+H69+H70</f>
        <v>1</v>
      </c>
      <c r="I71" s="19">
        <f t="shared" si="9"/>
        <v>4</v>
      </c>
      <c r="J71" s="19">
        <f t="shared" si="9"/>
        <v>1</v>
      </c>
      <c r="K71" s="19">
        <f t="shared" si="9"/>
        <v>2</v>
      </c>
      <c r="L71" s="19">
        <f t="shared" si="9"/>
        <v>1</v>
      </c>
      <c r="M71" s="19">
        <f t="shared" si="9"/>
        <v>0</v>
      </c>
      <c r="N71" s="19">
        <f t="shared" si="9"/>
        <v>0</v>
      </c>
      <c r="O71" s="19">
        <f>O66+O67+O68+O69+O70</f>
        <v>16</v>
      </c>
    </row>
    <row r="72" spans="1:15" ht="15.75" x14ac:dyDescent="0.25">
      <c r="A72" s="57" t="s">
        <v>33</v>
      </c>
      <c r="B72" s="54"/>
      <c r="C72" s="54"/>
      <c r="D72" s="6"/>
      <c r="E72" s="5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" x14ac:dyDescent="0.25">
      <c r="A73" s="54"/>
      <c r="B73" s="54" t="s">
        <v>14</v>
      </c>
      <c r="C73" s="54"/>
      <c r="D73" s="6">
        <f t="shared" ref="D73:N73" si="10">D4+D12+D20+D28+D35+D41+D48+D54+D60+D66</f>
        <v>178.84</v>
      </c>
      <c r="E73" s="6">
        <f t="shared" si="10"/>
        <v>398</v>
      </c>
      <c r="F73" s="6">
        <f t="shared" si="10"/>
        <v>264</v>
      </c>
      <c r="G73" s="6">
        <f t="shared" si="10"/>
        <v>134</v>
      </c>
      <c r="H73" s="6">
        <f t="shared" si="10"/>
        <v>1</v>
      </c>
      <c r="I73" s="6">
        <f t="shared" si="10"/>
        <v>22</v>
      </c>
      <c r="J73" s="6">
        <f t="shared" si="10"/>
        <v>22</v>
      </c>
      <c r="K73" s="6">
        <f t="shared" si="10"/>
        <v>9</v>
      </c>
      <c r="L73" s="6">
        <f t="shared" si="10"/>
        <v>9</v>
      </c>
      <c r="M73" s="6">
        <f t="shared" si="10"/>
        <v>14</v>
      </c>
      <c r="N73" s="6">
        <f t="shared" si="10"/>
        <v>4</v>
      </c>
      <c r="O73" s="6">
        <f>O4+O12+O20+O28+O35+O41+O48+O54+O60+O66</f>
        <v>317</v>
      </c>
    </row>
    <row r="74" spans="1:15" ht="15" x14ac:dyDescent="0.25">
      <c r="A74" s="55"/>
      <c r="B74" s="54" t="s">
        <v>15</v>
      </c>
      <c r="C74" s="54"/>
      <c r="D74" s="6">
        <f t="shared" ref="D74:N74" si="11">D5+D21+D42+D67+D13+D29</f>
        <v>4.3499999999999996</v>
      </c>
      <c r="E74" s="6">
        <f t="shared" si="11"/>
        <v>8</v>
      </c>
      <c r="F74" s="6">
        <f t="shared" si="11"/>
        <v>5</v>
      </c>
      <c r="G74" s="6">
        <f t="shared" si="11"/>
        <v>3</v>
      </c>
      <c r="H74" s="6">
        <f t="shared" si="11"/>
        <v>0</v>
      </c>
      <c r="I74" s="6">
        <f t="shared" si="11"/>
        <v>1</v>
      </c>
      <c r="J74" s="6">
        <f t="shared" si="11"/>
        <v>2</v>
      </c>
      <c r="K74" s="6">
        <f t="shared" si="11"/>
        <v>1</v>
      </c>
      <c r="L74" s="6">
        <f t="shared" si="11"/>
        <v>0</v>
      </c>
      <c r="M74" s="6">
        <f t="shared" si="11"/>
        <v>0</v>
      </c>
      <c r="N74" s="6">
        <f t="shared" si="11"/>
        <v>0</v>
      </c>
      <c r="O74" s="6">
        <f>O5+O21+O42+O67+O13+O29</f>
        <v>4</v>
      </c>
    </row>
    <row r="75" spans="1:15" ht="15" x14ac:dyDescent="0.25">
      <c r="A75" s="55"/>
      <c r="B75" s="54" t="s">
        <v>27</v>
      </c>
      <c r="C75" s="54"/>
      <c r="D75" s="6">
        <f t="shared" ref="D75:N75" si="12">D14+D6+D22</f>
        <v>0.5</v>
      </c>
      <c r="E75" s="6">
        <f t="shared" si="12"/>
        <v>1</v>
      </c>
      <c r="F75" s="6">
        <f t="shared" si="12"/>
        <v>1</v>
      </c>
      <c r="G75" s="6">
        <f t="shared" si="12"/>
        <v>0</v>
      </c>
      <c r="H75" s="6">
        <f t="shared" si="12"/>
        <v>0</v>
      </c>
      <c r="I75" s="6">
        <f t="shared" si="12"/>
        <v>0</v>
      </c>
      <c r="J75" s="6">
        <f t="shared" si="12"/>
        <v>0</v>
      </c>
      <c r="K75" s="6">
        <f t="shared" si="12"/>
        <v>0</v>
      </c>
      <c r="L75" s="6">
        <f t="shared" si="12"/>
        <v>0</v>
      </c>
      <c r="M75" s="6">
        <f t="shared" si="12"/>
        <v>0</v>
      </c>
      <c r="N75" s="6">
        <f t="shared" si="12"/>
        <v>0</v>
      </c>
      <c r="O75" s="6">
        <f>O14+O6+O22</f>
        <v>1</v>
      </c>
    </row>
    <row r="76" spans="1:15" ht="15" x14ac:dyDescent="0.25">
      <c r="A76" s="55"/>
      <c r="B76" s="54" t="s">
        <v>16</v>
      </c>
      <c r="C76" s="54"/>
      <c r="D76" s="6">
        <f t="shared" ref="D76:N78" si="13">D7+D15+D23+D30+D36+D43+D49+D55+D61+D68</f>
        <v>209</v>
      </c>
      <c r="E76" s="6">
        <f t="shared" si="13"/>
        <v>209</v>
      </c>
      <c r="F76" s="6">
        <f t="shared" si="13"/>
        <v>115</v>
      </c>
      <c r="G76" s="6">
        <f t="shared" si="13"/>
        <v>94</v>
      </c>
      <c r="H76" s="6">
        <f t="shared" si="13"/>
        <v>0</v>
      </c>
      <c r="I76" s="6">
        <f t="shared" si="13"/>
        <v>19</v>
      </c>
      <c r="J76" s="6">
        <f t="shared" si="13"/>
        <v>14</v>
      </c>
      <c r="K76" s="6">
        <f t="shared" si="13"/>
        <v>10</v>
      </c>
      <c r="L76" s="6">
        <f t="shared" si="13"/>
        <v>4</v>
      </c>
      <c r="M76" s="6">
        <f t="shared" si="13"/>
        <v>2</v>
      </c>
      <c r="N76" s="6">
        <f t="shared" si="13"/>
        <v>1</v>
      </c>
      <c r="O76" s="6">
        <f>O7+O15+O23+O30+O36+O43+O49+O55+O61+O68</f>
        <v>159</v>
      </c>
    </row>
    <row r="77" spans="1:15" ht="15" x14ac:dyDescent="0.25">
      <c r="A77" s="51"/>
      <c r="B77" s="54" t="s">
        <v>17</v>
      </c>
      <c r="C77" s="54"/>
      <c r="D77" s="6">
        <f t="shared" si="13"/>
        <v>122</v>
      </c>
      <c r="E77" s="6">
        <f t="shared" si="13"/>
        <v>122</v>
      </c>
      <c r="F77" s="6">
        <f t="shared" si="13"/>
        <v>66</v>
      </c>
      <c r="G77" s="6">
        <f t="shared" si="13"/>
        <v>56</v>
      </c>
      <c r="H77" s="6">
        <f t="shared" si="13"/>
        <v>2</v>
      </c>
      <c r="I77" s="6">
        <f t="shared" si="13"/>
        <v>24</v>
      </c>
      <c r="J77" s="6">
        <f t="shared" si="13"/>
        <v>12</v>
      </c>
      <c r="K77" s="6">
        <f t="shared" si="13"/>
        <v>8</v>
      </c>
      <c r="L77" s="6">
        <f t="shared" si="13"/>
        <v>19</v>
      </c>
      <c r="M77" s="6">
        <f t="shared" si="13"/>
        <v>0</v>
      </c>
      <c r="N77" s="6">
        <f t="shared" si="13"/>
        <v>3</v>
      </c>
      <c r="O77" s="6">
        <f>O8+O16+O24+O31+O37+O44+O50+O56+O62+O69</f>
        <v>54</v>
      </c>
    </row>
    <row r="78" spans="1:15" ht="15" x14ac:dyDescent="0.25">
      <c r="A78" s="51"/>
      <c r="B78" s="56" t="s">
        <v>18</v>
      </c>
      <c r="C78" s="56"/>
      <c r="D78" s="9">
        <f t="shared" si="13"/>
        <v>353</v>
      </c>
      <c r="E78" s="9">
        <f t="shared" si="13"/>
        <v>353</v>
      </c>
      <c r="F78" s="9">
        <f t="shared" si="13"/>
        <v>167</v>
      </c>
      <c r="G78" s="9">
        <f t="shared" si="13"/>
        <v>186</v>
      </c>
      <c r="H78" s="9">
        <f t="shared" si="13"/>
        <v>0</v>
      </c>
      <c r="I78" s="9">
        <f t="shared" si="13"/>
        <v>68</v>
      </c>
      <c r="J78" s="9">
        <f t="shared" si="13"/>
        <v>25</v>
      </c>
      <c r="K78" s="9">
        <f t="shared" si="13"/>
        <v>23</v>
      </c>
      <c r="L78" s="9">
        <f t="shared" si="13"/>
        <v>1</v>
      </c>
      <c r="M78" s="9">
        <f t="shared" si="13"/>
        <v>0</v>
      </c>
      <c r="N78" s="9">
        <f t="shared" si="13"/>
        <v>1</v>
      </c>
      <c r="O78" s="9">
        <f>O9+O17+O25+O32+O38+O45+O51+O57+O63+O70</f>
        <v>235</v>
      </c>
    </row>
    <row r="79" spans="1:15" ht="15" x14ac:dyDescent="0.25">
      <c r="A79" s="54"/>
      <c r="B79" s="51" t="s">
        <v>34</v>
      </c>
      <c r="C79" s="54"/>
      <c r="D79" s="5">
        <f>SUM(D73:D78)</f>
        <v>867.69</v>
      </c>
      <c r="E79" s="5">
        <f>SUM(E73:E78)</f>
        <v>1091</v>
      </c>
      <c r="F79" s="5">
        <f>SUM(F73:F78)</f>
        <v>618</v>
      </c>
      <c r="G79" s="5">
        <f>SUM(G73:G78)</f>
        <v>473</v>
      </c>
      <c r="H79" s="19">
        <f>SUM(H73:H78)</f>
        <v>3</v>
      </c>
      <c r="I79" s="19">
        <f t="shared" ref="I79:O79" si="14">SUM(I73:I78)</f>
        <v>134</v>
      </c>
      <c r="J79" s="19">
        <f>SUM(J73:J78)</f>
        <v>75</v>
      </c>
      <c r="K79" s="19">
        <f t="shared" si="14"/>
        <v>51</v>
      </c>
      <c r="L79" s="19">
        <f t="shared" si="14"/>
        <v>33</v>
      </c>
      <c r="M79" s="19">
        <f>SUM(M73:M78)</f>
        <v>16</v>
      </c>
      <c r="N79" s="19">
        <f t="shared" si="14"/>
        <v>9</v>
      </c>
      <c r="O79" s="19">
        <f t="shared" si="14"/>
        <v>770</v>
      </c>
    </row>
    <row r="80" spans="1:15" ht="15" x14ac:dyDescent="0.25">
      <c r="A80" s="62" t="s">
        <v>35</v>
      </c>
      <c r="B80" s="54"/>
      <c r="C80" s="54"/>
      <c r="D80" s="6"/>
      <c r="E80" s="5"/>
      <c r="F80" s="6"/>
      <c r="G80" s="6"/>
      <c r="H80" s="6"/>
      <c r="I80" s="6"/>
      <c r="J80" s="6"/>
      <c r="K80" s="6"/>
      <c r="L80" s="6"/>
      <c r="M80" s="6"/>
      <c r="N80" s="6"/>
      <c r="O80" s="6"/>
    </row>
  </sheetData>
  <pageMargins left="0.7" right="0.7" top="0.75" bottom="0.75" header="0.3" footer="0.3"/>
  <pageSetup scale="73" orientation="landscape" r:id="rId1"/>
  <headerFooter>
    <oddHeader>&amp;L&amp;"-,Bold"&amp;11Faculty and Staff&amp;C&amp;"-,Bold"&amp;11Table 44&amp;R&amp;"-,Bold"&amp;11Faculty Diversity: Summary of Tenure Status by College</oddHeader>
    <oddFooter>&amp;L&amp;"-,Bold"&amp;11Office of Institutional Research, UMass Boston</oddFooter>
  </headerFooter>
  <rowBreaks count="1" manualBreakCount="1">
    <brk id="39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80"/>
  <sheetViews>
    <sheetView zoomScaleNormal="100" workbookViewId="0">
      <selection activeCell="T75" sqref="T75"/>
    </sheetView>
  </sheetViews>
  <sheetFormatPr defaultColWidth="11.42578125" defaultRowHeight="12.75" x14ac:dyDescent="0.2"/>
  <cols>
    <col min="1" max="2" width="11.42578125" style="76" customWidth="1"/>
    <col min="3" max="3" width="16" style="76" customWidth="1"/>
    <col min="4" max="7" width="11.42578125" style="78" customWidth="1"/>
    <col min="8" max="8" width="10" style="78" customWidth="1"/>
    <col min="9" max="15" width="11.42578125" style="78" customWidth="1"/>
    <col min="16" max="16384" width="11.42578125" style="76"/>
  </cols>
  <sheetData>
    <row r="1" spans="1:15" s="83" customFormat="1" ht="26.25" customHeight="1" x14ac:dyDescent="0.2">
      <c r="A1" s="81" t="s">
        <v>56</v>
      </c>
      <c r="B1" s="81"/>
      <c r="C1" s="81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</row>
    <row r="2" spans="1:15" ht="60.75" thickBot="1" x14ac:dyDescent="0.3">
      <c r="A2" s="51"/>
      <c r="B2" s="52" t="s">
        <v>1</v>
      </c>
      <c r="C2" s="53"/>
      <c r="D2" s="35" t="s">
        <v>2</v>
      </c>
      <c r="E2" s="35" t="s">
        <v>3</v>
      </c>
      <c r="F2" s="35" t="s">
        <v>4</v>
      </c>
      <c r="G2" s="35" t="s">
        <v>5</v>
      </c>
      <c r="H2" s="64" t="s">
        <v>6</v>
      </c>
      <c r="I2" s="35" t="s">
        <v>7</v>
      </c>
      <c r="J2" s="64" t="s">
        <v>8</v>
      </c>
      <c r="K2" s="64" t="s">
        <v>9</v>
      </c>
      <c r="L2" s="64" t="s">
        <v>10</v>
      </c>
      <c r="M2" s="35" t="s">
        <v>11</v>
      </c>
      <c r="N2" s="64" t="s">
        <v>39</v>
      </c>
      <c r="O2" s="35" t="s">
        <v>12</v>
      </c>
    </row>
    <row r="3" spans="1:15" ht="15.75" x14ac:dyDescent="0.25">
      <c r="A3" s="57" t="s">
        <v>13</v>
      </c>
      <c r="B3" s="51"/>
      <c r="C3" s="54"/>
      <c r="D3" s="5"/>
      <c r="E3" s="5"/>
      <c r="F3" s="5"/>
      <c r="G3" s="5"/>
      <c r="H3" s="66"/>
      <c r="I3" s="5"/>
      <c r="J3" s="66"/>
      <c r="K3" s="66"/>
      <c r="L3" s="66"/>
      <c r="M3" s="5"/>
      <c r="N3" s="66"/>
      <c r="O3" s="5"/>
    </row>
    <row r="4" spans="1:15" ht="15" x14ac:dyDescent="0.25">
      <c r="A4" s="54"/>
      <c r="B4" s="54" t="s">
        <v>14</v>
      </c>
      <c r="C4" s="54"/>
      <c r="D4" s="80">
        <v>66.86</v>
      </c>
      <c r="E4" s="77">
        <v>147</v>
      </c>
      <c r="F4" s="77">
        <v>76</v>
      </c>
      <c r="G4" s="77">
        <v>71</v>
      </c>
      <c r="H4" s="77">
        <v>0</v>
      </c>
      <c r="I4" s="77">
        <v>6</v>
      </c>
      <c r="J4" s="77">
        <v>9</v>
      </c>
      <c r="K4" s="77">
        <v>5</v>
      </c>
      <c r="L4" s="77">
        <v>4</v>
      </c>
      <c r="M4" s="77">
        <v>12</v>
      </c>
      <c r="N4" s="77">
        <v>1</v>
      </c>
      <c r="O4" s="77">
        <v>110</v>
      </c>
    </row>
    <row r="5" spans="1:15" ht="15" x14ac:dyDescent="0.25">
      <c r="A5" s="55"/>
      <c r="B5" s="54" t="s">
        <v>15</v>
      </c>
      <c r="C5" s="54"/>
      <c r="D5" s="77">
        <v>6.1</v>
      </c>
      <c r="E5" s="77">
        <v>12</v>
      </c>
      <c r="F5" s="77">
        <v>7</v>
      </c>
      <c r="G5" s="77">
        <v>5</v>
      </c>
      <c r="H5" s="77">
        <v>0</v>
      </c>
      <c r="I5" s="77">
        <v>2</v>
      </c>
      <c r="J5" s="77">
        <v>0</v>
      </c>
      <c r="K5" s="77">
        <v>0</v>
      </c>
      <c r="L5" s="77">
        <v>1</v>
      </c>
      <c r="M5" s="77">
        <v>0</v>
      </c>
      <c r="N5" s="77">
        <v>0</v>
      </c>
      <c r="O5" s="77">
        <v>9</v>
      </c>
    </row>
    <row r="6" spans="1:15" ht="15" x14ac:dyDescent="0.25">
      <c r="A6" s="55"/>
      <c r="B6" s="54" t="s">
        <v>48</v>
      </c>
      <c r="C6" s="54"/>
      <c r="D6" s="77">
        <v>1</v>
      </c>
      <c r="E6" s="77">
        <v>2</v>
      </c>
      <c r="F6" s="77">
        <v>2</v>
      </c>
      <c r="G6" s="77">
        <v>0</v>
      </c>
      <c r="H6" s="77">
        <v>0</v>
      </c>
      <c r="I6" s="77">
        <v>1</v>
      </c>
      <c r="J6" s="77">
        <v>0</v>
      </c>
      <c r="K6" s="77">
        <v>0</v>
      </c>
      <c r="L6" s="77">
        <v>0</v>
      </c>
      <c r="M6" s="77">
        <v>0</v>
      </c>
      <c r="N6" s="77">
        <v>0</v>
      </c>
      <c r="O6" s="77">
        <v>1</v>
      </c>
    </row>
    <row r="7" spans="1:15" ht="15" x14ac:dyDescent="0.25">
      <c r="A7" s="55"/>
      <c r="B7" s="54" t="s">
        <v>16</v>
      </c>
      <c r="C7" s="54"/>
      <c r="D7" s="77">
        <v>114</v>
      </c>
      <c r="E7" s="77">
        <v>114</v>
      </c>
      <c r="F7" s="77">
        <v>60</v>
      </c>
      <c r="G7" s="77">
        <v>54</v>
      </c>
      <c r="H7" s="77">
        <v>0</v>
      </c>
      <c r="I7" s="77">
        <v>7</v>
      </c>
      <c r="J7" s="77">
        <v>5</v>
      </c>
      <c r="K7" s="77">
        <v>4</v>
      </c>
      <c r="L7" s="77">
        <v>2</v>
      </c>
      <c r="M7" s="77">
        <v>1</v>
      </c>
      <c r="N7" s="77">
        <v>0</v>
      </c>
      <c r="O7" s="77">
        <v>95</v>
      </c>
    </row>
    <row r="8" spans="1:15" ht="15" x14ac:dyDescent="0.25">
      <c r="A8" s="55"/>
      <c r="B8" s="54" t="s">
        <v>17</v>
      </c>
      <c r="C8" s="54"/>
      <c r="D8" s="77">
        <v>46</v>
      </c>
      <c r="E8" s="77">
        <v>46</v>
      </c>
      <c r="F8" s="77">
        <v>27</v>
      </c>
      <c r="G8" s="77">
        <v>19</v>
      </c>
      <c r="H8" s="77">
        <v>0</v>
      </c>
      <c r="I8" s="77">
        <v>5</v>
      </c>
      <c r="J8" s="77">
        <v>4</v>
      </c>
      <c r="K8" s="77">
        <v>8</v>
      </c>
      <c r="L8" s="77">
        <v>6</v>
      </c>
      <c r="M8" s="77">
        <v>0</v>
      </c>
      <c r="N8" s="77">
        <v>0</v>
      </c>
      <c r="O8" s="77">
        <v>23</v>
      </c>
    </row>
    <row r="9" spans="1:15" ht="15" x14ac:dyDescent="0.25">
      <c r="A9" s="55"/>
      <c r="B9" s="56" t="s">
        <v>18</v>
      </c>
      <c r="C9" s="56"/>
      <c r="D9" s="79">
        <v>152</v>
      </c>
      <c r="E9" s="79">
        <v>152</v>
      </c>
      <c r="F9" s="79">
        <v>80</v>
      </c>
      <c r="G9" s="79">
        <v>72</v>
      </c>
      <c r="H9" s="79">
        <v>0</v>
      </c>
      <c r="I9" s="79">
        <v>16</v>
      </c>
      <c r="J9" s="79">
        <v>12</v>
      </c>
      <c r="K9" s="79">
        <v>15</v>
      </c>
      <c r="L9" s="79">
        <v>1</v>
      </c>
      <c r="M9" s="79">
        <v>0</v>
      </c>
      <c r="N9" s="79">
        <v>0</v>
      </c>
      <c r="O9" s="79">
        <v>108</v>
      </c>
    </row>
    <row r="10" spans="1:15" ht="15" x14ac:dyDescent="0.25">
      <c r="A10" s="55"/>
      <c r="B10" s="51" t="s">
        <v>19</v>
      </c>
      <c r="C10" s="54"/>
      <c r="D10" s="5">
        <f>SUM(D4:D9)</f>
        <v>385.96</v>
      </c>
      <c r="E10" s="5">
        <f>SUM(E4:E9)</f>
        <v>473</v>
      </c>
      <c r="F10" s="5">
        <f t="shared" ref="F10:O10" si="0">SUM(F4:F9)</f>
        <v>252</v>
      </c>
      <c r="G10" s="5">
        <f t="shared" si="0"/>
        <v>221</v>
      </c>
      <c r="H10" s="5">
        <f t="shared" si="0"/>
        <v>0</v>
      </c>
      <c r="I10" s="5">
        <f t="shared" si="0"/>
        <v>37</v>
      </c>
      <c r="J10" s="5">
        <f t="shared" si="0"/>
        <v>30</v>
      </c>
      <c r="K10" s="5">
        <f t="shared" si="0"/>
        <v>32</v>
      </c>
      <c r="L10" s="5">
        <f t="shared" si="0"/>
        <v>14</v>
      </c>
      <c r="M10" s="5">
        <f t="shared" si="0"/>
        <v>13</v>
      </c>
      <c r="N10" s="5">
        <f t="shared" si="0"/>
        <v>1</v>
      </c>
      <c r="O10" s="5">
        <f t="shared" si="0"/>
        <v>346</v>
      </c>
    </row>
    <row r="11" spans="1:15" ht="15.75" x14ac:dyDescent="0.25">
      <c r="A11" s="57" t="s">
        <v>41</v>
      </c>
      <c r="B11" s="51"/>
      <c r="C11" s="5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5" x14ac:dyDescent="0.25">
      <c r="A12" s="54"/>
      <c r="B12" s="54" t="s">
        <v>14</v>
      </c>
      <c r="C12" s="54"/>
      <c r="D12" s="80">
        <v>22.08</v>
      </c>
      <c r="E12" s="77">
        <v>40</v>
      </c>
      <c r="F12" s="77">
        <v>14</v>
      </c>
      <c r="G12" s="77">
        <v>26</v>
      </c>
      <c r="H12" s="77">
        <v>0</v>
      </c>
      <c r="I12" s="77">
        <v>6</v>
      </c>
      <c r="J12" s="77">
        <v>3</v>
      </c>
      <c r="K12" s="77">
        <v>0</v>
      </c>
      <c r="L12" s="77">
        <v>2</v>
      </c>
      <c r="M12" s="77">
        <v>2</v>
      </c>
      <c r="N12" s="77">
        <v>1</v>
      </c>
      <c r="O12" s="77">
        <v>26</v>
      </c>
    </row>
    <row r="13" spans="1:15" ht="15" x14ac:dyDescent="0.25">
      <c r="A13" s="54"/>
      <c r="B13" s="54" t="s">
        <v>51</v>
      </c>
      <c r="C13" s="54"/>
      <c r="D13" s="77">
        <v>1</v>
      </c>
      <c r="E13" s="77">
        <v>2</v>
      </c>
      <c r="F13" s="77">
        <v>0</v>
      </c>
      <c r="G13" s="77">
        <v>2</v>
      </c>
      <c r="H13" s="77">
        <v>0</v>
      </c>
      <c r="I13" s="77">
        <v>1</v>
      </c>
      <c r="J13" s="77">
        <v>0</v>
      </c>
      <c r="K13" s="77">
        <v>0</v>
      </c>
      <c r="L13" s="77">
        <v>0</v>
      </c>
      <c r="M13" s="77">
        <v>0</v>
      </c>
      <c r="N13" s="77">
        <v>0</v>
      </c>
      <c r="O13" s="77">
        <v>1</v>
      </c>
    </row>
    <row r="14" spans="1:15" ht="15" x14ac:dyDescent="0.25">
      <c r="A14" s="54"/>
      <c r="B14" s="54" t="s">
        <v>48</v>
      </c>
      <c r="C14" s="54"/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</row>
    <row r="15" spans="1:15" ht="15" x14ac:dyDescent="0.25">
      <c r="A15" s="55"/>
      <c r="B15" s="54" t="s">
        <v>16</v>
      </c>
      <c r="C15" s="54"/>
      <c r="D15" s="77">
        <v>40</v>
      </c>
      <c r="E15" s="77">
        <v>40</v>
      </c>
      <c r="F15" s="77">
        <v>14</v>
      </c>
      <c r="G15" s="77">
        <v>26</v>
      </c>
      <c r="H15" s="77">
        <v>0</v>
      </c>
      <c r="I15" s="77">
        <v>6</v>
      </c>
      <c r="J15" s="77">
        <v>3</v>
      </c>
      <c r="K15" s="77">
        <v>2</v>
      </c>
      <c r="L15" s="77">
        <v>2</v>
      </c>
      <c r="M15" s="77">
        <v>0</v>
      </c>
      <c r="N15" s="77">
        <v>0</v>
      </c>
      <c r="O15" s="77">
        <v>27</v>
      </c>
    </row>
    <row r="16" spans="1:15" ht="15" x14ac:dyDescent="0.25">
      <c r="A16" s="55"/>
      <c r="B16" s="54" t="s">
        <v>17</v>
      </c>
      <c r="C16" s="54"/>
      <c r="D16" s="77">
        <v>25</v>
      </c>
      <c r="E16" s="77">
        <v>25</v>
      </c>
      <c r="F16" s="77">
        <v>7</v>
      </c>
      <c r="G16" s="77">
        <v>18</v>
      </c>
      <c r="H16" s="77">
        <v>0</v>
      </c>
      <c r="I16" s="77">
        <v>3</v>
      </c>
      <c r="J16" s="77">
        <v>2</v>
      </c>
      <c r="K16" s="77">
        <v>0</v>
      </c>
      <c r="L16" s="77">
        <v>6</v>
      </c>
      <c r="M16" s="77">
        <v>0</v>
      </c>
      <c r="N16" s="77">
        <v>0</v>
      </c>
      <c r="O16" s="77">
        <v>14</v>
      </c>
    </row>
    <row r="17" spans="1:15" ht="15" x14ac:dyDescent="0.25">
      <c r="A17" s="55"/>
      <c r="B17" s="54" t="s">
        <v>18</v>
      </c>
      <c r="C17" s="54"/>
      <c r="D17" s="79">
        <v>61</v>
      </c>
      <c r="E17" s="79">
        <v>61</v>
      </c>
      <c r="F17" s="79">
        <v>15</v>
      </c>
      <c r="G17" s="79">
        <v>46</v>
      </c>
      <c r="H17" s="79">
        <v>0</v>
      </c>
      <c r="I17" s="79">
        <v>15</v>
      </c>
      <c r="J17" s="79">
        <v>1</v>
      </c>
      <c r="K17" s="79">
        <v>3</v>
      </c>
      <c r="L17" s="79">
        <v>0</v>
      </c>
      <c r="M17" s="79">
        <v>0</v>
      </c>
      <c r="N17" s="79">
        <v>0</v>
      </c>
      <c r="O17" s="79">
        <v>42</v>
      </c>
    </row>
    <row r="18" spans="1:15" ht="15" x14ac:dyDescent="0.25">
      <c r="A18" s="55"/>
      <c r="B18" s="58" t="s">
        <v>19</v>
      </c>
      <c r="C18" s="59"/>
      <c r="D18" s="5">
        <f t="shared" ref="D18:O18" si="1">SUM(D12:D17)</f>
        <v>149.07999999999998</v>
      </c>
      <c r="E18" s="5">
        <f t="shared" si="1"/>
        <v>168</v>
      </c>
      <c r="F18" s="5">
        <f t="shared" si="1"/>
        <v>50</v>
      </c>
      <c r="G18" s="5">
        <f t="shared" si="1"/>
        <v>118</v>
      </c>
      <c r="H18" s="5">
        <f t="shared" si="1"/>
        <v>0</v>
      </c>
      <c r="I18" s="5">
        <f t="shared" si="1"/>
        <v>31</v>
      </c>
      <c r="J18" s="5">
        <f t="shared" si="1"/>
        <v>9</v>
      </c>
      <c r="K18" s="5">
        <f t="shared" si="1"/>
        <v>5</v>
      </c>
      <c r="L18" s="5">
        <f t="shared" si="1"/>
        <v>10</v>
      </c>
      <c r="M18" s="5">
        <f t="shared" si="1"/>
        <v>2</v>
      </c>
      <c r="N18" s="5">
        <f t="shared" si="1"/>
        <v>1</v>
      </c>
      <c r="O18" s="5">
        <f t="shared" si="1"/>
        <v>110</v>
      </c>
    </row>
    <row r="19" spans="1:15" ht="15.75" x14ac:dyDescent="0.25">
      <c r="A19" s="57" t="s">
        <v>43</v>
      </c>
      <c r="B19" s="51"/>
      <c r="C19" s="5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1:15" ht="15" x14ac:dyDescent="0.25">
      <c r="A20" s="54"/>
      <c r="B20" s="54" t="s">
        <v>14</v>
      </c>
      <c r="C20" s="54"/>
      <c r="D20" s="80">
        <v>21.11</v>
      </c>
      <c r="E20" s="77">
        <v>55</v>
      </c>
      <c r="F20" s="77">
        <v>45</v>
      </c>
      <c r="G20" s="77">
        <v>10</v>
      </c>
      <c r="H20" s="77">
        <v>0</v>
      </c>
      <c r="I20" s="77">
        <v>4</v>
      </c>
      <c r="J20" s="77">
        <v>5</v>
      </c>
      <c r="K20" s="77">
        <v>4</v>
      </c>
      <c r="L20" s="77">
        <v>0</v>
      </c>
      <c r="M20" s="77">
        <v>1</v>
      </c>
      <c r="N20" s="77">
        <v>1</v>
      </c>
      <c r="O20" s="77">
        <v>40</v>
      </c>
    </row>
    <row r="21" spans="1:15" ht="15" x14ac:dyDescent="0.25">
      <c r="A21" s="55"/>
      <c r="B21" s="54" t="s">
        <v>15</v>
      </c>
      <c r="C21" s="54"/>
      <c r="D21" s="77">
        <v>1.5</v>
      </c>
      <c r="E21" s="77">
        <v>3</v>
      </c>
      <c r="F21" s="77">
        <v>2</v>
      </c>
      <c r="G21" s="77">
        <v>1</v>
      </c>
      <c r="H21" s="77">
        <v>0</v>
      </c>
      <c r="I21" s="77">
        <v>0</v>
      </c>
      <c r="J21" s="77">
        <v>0</v>
      </c>
      <c r="K21" s="77">
        <v>0</v>
      </c>
      <c r="L21" s="77">
        <v>0</v>
      </c>
      <c r="M21" s="77">
        <v>0</v>
      </c>
      <c r="N21" s="77">
        <v>0</v>
      </c>
      <c r="O21" s="77">
        <v>3</v>
      </c>
    </row>
    <row r="22" spans="1:15" ht="15" x14ac:dyDescent="0.25">
      <c r="A22" s="55"/>
      <c r="B22" s="54" t="s">
        <v>48</v>
      </c>
      <c r="C22" s="54"/>
      <c r="D22" s="77">
        <v>0.5</v>
      </c>
      <c r="E22" s="77">
        <v>1</v>
      </c>
      <c r="F22" s="77">
        <v>1</v>
      </c>
      <c r="G22" s="77">
        <v>0</v>
      </c>
      <c r="H22" s="77">
        <v>0</v>
      </c>
      <c r="I22" s="77">
        <v>0</v>
      </c>
      <c r="J22" s="77">
        <v>0</v>
      </c>
      <c r="K22" s="77">
        <v>0</v>
      </c>
      <c r="L22" s="77">
        <v>0</v>
      </c>
      <c r="M22" s="77">
        <v>0</v>
      </c>
      <c r="N22" s="77">
        <v>0</v>
      </c>
      <c r="O22" s="77">
        <v>1</v>
      </c>
    </row>
    <row r="23" spans="1:15" ht="15" x14ac:dyDescent="0.25">
      <c r="A23" s="55"/>
      <c r="B23" s="54" t="s">
        <v>16</v>
      </c>
      <c r="C23" s="54"/>
      <c r="D23" s="77">
        <v>10</v>
      </c>
      <c r="E23" s="77">
        <v>10</v>
      </c>
      <c r="F23" s="77">
        <v>6</v>
      </c>
      <c r="G23" s="77">
        <v>4</v>
      </c>
      <c r="H23" s="77">
        <v>0</v>
      </c>
      <c r="I23" s="77">
        <v>2</v>
      </c>
      <c r="J23" s="77">
        <v>0</v>
      </c>
      <c r="K23" s="77">
        <v>1</v>
      </c>
      <c r="L23" s="77">
        <v>0</v>
      </c>
      <c r="M23" s="77">
        <v>0</v>
      </c>
      <c r="N23" s="77">
        <v>0</v>
      </c>
      <c r="O23" s="77">
        <v>7</v>
      </c>
    </row>
    <row r="24" spans="1:15" ht="15" x14ac:dyDescent="0.25">
      <c r="A24" s="55"/>
      <c r="B24" s="54" t="s">
        <v>17</v>
      </c>
      <c r="C24" s="54"/>
      <c r="D24" s="77">
        <v>17</v>
      </c>
      <c r="E24" s="77">
        <v>17</v>
      </c>
      <c r="F24" s="77">
        <v>14</v>
      </c>
      <c r="G24" s="77">
        <v>3</v>
      </c>
      <c r="H24" s="77">
        <v>0</v>
      </c>
      <c r="I24" s="77">
        <v>2</v>
      </c>
      <c r="J24" s="77">
        <v>3</v>
      </c>
      <c r="K24" s="77">
        <v>0</v>
      </c>
      <c r="L24" s="77">
        <v>3</v>
      </c>
      <c r="M24" s="77">
        <v>0</v>
      </c>
      <c r="N24" s="77">
        <v>0</v>
      </c>
      <c r="O24" s="77">
        <v>9</v>
      </c>
    </row>
    <row r="25" spans="1:15" ht="15" x14ac:dyDescent="0.25">
      <c r="A25" s="55"/>
      <c r="B25" s="56" t="s">
        <v>18</v>
      </c>
      <c r="C25" s="56"/>
      <c r="D25" s="79">
        <v>37</v>
      </c>
      <c r="E25" s="79">
        <v>37</v>
      </c>
      <c r="F25" s="79">
        <v>23</v>
      </c>
      <c r="G25" s="79">
        <v>14</v>
      </c>
      <c r="H25" s="79">
        <v>0</v>
      </c>
      <c r="I25" s="79">
        <v>5</v>
      </c>
      <c r="J25" s="79">
        <v>6</v>
      </c>
      <c r="K25" s="79">
        <v>2</v>
      </c>
      <c r="L25" s="79">
        <v>0</v>
      </c>
      <c r="M25" s="79">
        <v>0</v>
      </c>
      <c r="N25" s="79">
        <v>0</v>
      </c>
      <c r="O25" s="79">
        <v>24</v>
      </c>
    </row>
    <row r="26" spans="1:15" ht="15" x14ac:dyDescent="0.25">
      <c r="A26" s="55"/>
      <c r="B26" s="51" t="s">
        <v>19</v>
      </c>
      <c r="C26" s="54"/>
      <c r="D26" s="5">
        <f>SUM(D20:D25)</f>
        <v>87.11</v>
      </c>
      <c r="E26" s="5">
        <f t="shared" ref="E26:O26" si="2">SUM(E20:E25)</f>
        <v>123</v>
      </c>
      <c r="F26" s="5">
        <f t="shared" si="2"/>
        <v>91</v>
      </c>
      <c r="G26" s="5">
        <f t="shared" si="2"/>
        <v>32</v>
      </c>
      <c r="H26" s="5">
        <f t="shared" si="2"/>
        <v>0</v>
      </c>
      <c r="I26" s="5">
        <f t="shared" si="2"/>
        <v>13</v>
      </c>
      <c r="J26" s="5">
        <f t="shared" si="2"/>
        <v>14</v>
      </c>
      <c r="K26" s="5">
        <f t="shared" si="2"/>
        <v>7</v>
      </c>
      <c r="L26" s="5">
        <f t="shared" si="2"/>
        <v>3</v>
      </c>
      <c r="M26" s="5">
        <f t="shared" si="2"/>
        <v>1</v>
      </c>
      <c r="N26" s="5">
        <f t="shared" si="2"/>
        <v>1</v>
      </c>
      <c r="O26" s="5">
        <f t="shared" si="2"/>
        <v>84</v>
      </c>
    </row>
    <row r="27" spans="1:15" ht="15.75" x14ac:dyDescent="0.25">
      <c r="A27" s="57" t="s">
        <v>22</v>
      </c>
      <c r="B27" s="51"/>
      <c r="C27" s="5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</row>
    <row r="28" spans="1:15" ht="15" x14ac:dyDescent="0.25">
      <c r="A28" s="54"/>
      <c r="B28" s="54" t="s">
        <v>14</v>
      </c>
      <c r="C28" s="54"/>
      <c r="D28" s="77">
        <v>13</v>
      </c>
      <c r="E28" s="77">
        <v>21</v>
      </c>
      <c r="F28" s="77">
        <v>6</v>
      </c>
      <c r="G28" s="77">
        <v>15</v>
      </c>
      <c r="H28" s="77">
        <v>0</v>
      </c>
      <c r="I28" s="77">
        <v>1</v>
      </c>
      <c r="J28" s="77">
        <v>1</v>
      </c>
      <c r="K28" s="77">
        <v>0</v>
      </c>
      <c r="L28" s="77">
        <v>1</v>
      </c>
      <c r="M28" s="77">
        <v>0</v>
      </c>
      <c r="N28" s="77">
        <v>0</v>
      </c>
      <c r="O28" s="77">
        <v>18</v>
      </c>
    </row>
    <row r="29" spans="1:15" ht="15" x14ac:dyDescent="0.25">
      <c r="A29" s="54"/>
      <c r="B29" s="54" t="s">
        <v>51</v>
      </c>
      <c r="C29" s="54"/>
      <c r="D29" s="77">
        <v>0.25</v>
      </c>
      <c r="E29" s="77">
        <v>1</v>
      </c>
      <c r="F29" s="77">
        <v>1</v>
      </c>
      <c r="G29" s="77">
        <v>0</v>
      </c>
      <c r="H29" s="77">
        <v>0</v>
      </c>
      <c r="I29" s="77">
        <v>0</v>
      </c>
      <c r="J29" s="77">
        <v>0</v>
      </c>
      <c r="K29" s="77">
        <v>0</v>
      </c>
      <c r="L29" s="77">
        <v>0</v>
      </c>
      <c r="M29" s="77">
        <v>0</v>
      </c>
      <c r="N29" s="77">
        <v>0</v>
      </c>
      <c r="O29" s="77">
        <v>1</v>
      </c>
    </row>
    <row r="30" spans="1:15" ht="15" x14ac:dyDescent="0.25">
      <c r="A30" s="55"/>
      <c r="B30" s="54" t="s">
        <v>16</v>
      </c>
      <c r="C30" s="54"/>
      <c r="D30" s="77">
        <v>15</v>
      </c>
      <c r="E30" s="77">
        <v>15</v>
      </c>
      <c r="F30" s="77">
        <v>7</v>
      </c>
      <c r="G30" s="77">
        <v>8</v>
      </c>
      <c r="H30" s="77">
        <v>0</v>
      </c>
      <c r="I30" s="77">
        <v>1</v>
      </c>
      <c r="J30" s="77">
        <v>2</v>
      </c>
      <c r="K30" s="77">
        <v>1</v>
      </c>
      <c r="L30" s="77">
        <v>0</v>
      </c>
      <c r="M30" s="77">
        <v>0</v>
      </c>
      <c r="N30" s="77">
        <v>0</v>
      </c>
      <c r="O30" s="77">
        <v>11</v>
      </c>
    </row>
    <row r="31" spans="1:15" ht="15" x14ac:dyDescent="0.25">
      <c r="A31" s="55"/>
      <c r="B31" s="54" t="s">
        <v>17</v>
      </c>
      <c r="C31" s="54"/>
      <c r="D31" s="77">
        <v>15</v>
      </c>
      <c r="E31" s="77">
        <v>15</v>
      </c>
      <c r="F31" s="77">
        <v>6</v>
      </c>
      <c r="G31" s="77">
        <v>9</v>
      </c>
      <c r="H31" s="77">
        <v>0</v>
      </c>
      <c r="I31" s="77">
        <v>7</v>
      </c>
      <c r="J31" s="77">
        <v>2</v>
      </c>
      <c r="K31" s="77">
        <v>0</v>
      </c>
      <c r="L31" s="77">
        <v>2</v>
      </c>
      <c r="M31" s="77">
        <v>0</v>
      </c>
      <c r="N31" s="77">
        <v>0</v>
      </c>
      <c r="O31" s="77">
        <v>4</v>
      </c>
    </row>
    <row r="32" spans="1:15" ht="15" x14ac:dyDescent="0.25">
      <c r="A32" s="55"/>
      <c r="B32" s="56" t="s">
        <v>18</v>
      </c>
      <c r="C32" s="56"/>
      <c r="D32" s="79">
        <v>41</v>
      </c>
      <c r="E32" s="79">
        <v>41</v>
      </c>
      <c r="F32" s="79">
        <v>9</v>
      </c>
      <c r="G32" s="79">
        <v>32</v>
      </c>
      <c r="H32" s="79">
        <v>0</v>
      </c>
      <c r="I32" s="79">
        <v>19</v>
      </c>
      <c r="J32" s="79">
        <v>1</v>
      </c>
      <c r="K32" s="79">
        <v>0</v>
      </c>
      <c r="L32" s="79">
        <v>0</v>
      </c>
      <c r="M32" s="79">
        <v>0</v>
      </c>
      <c r="N32" s="79">
        <v>1</v>
      </c>
      <c r="O32" s="79">
        <v>20</v>
      </c>
    </row>
    <row r="33" spans="1:15" ht="15" x14ac:dyDescent="0.25">
      <c r="A33" s="55"/>
      <c r="B33" s="51" t="s">
        <v>19</v>
      </c>
      <c r="C33" s="54"/>
      <c r="D33" s="5">
        <f>SUM(D28:D32)</f>
        <v>84.25</v>
      </c>
      <c r="E33" s="5">
        <f>SUM(F33:G33)</f>
        <v>93</v>
      </c>
      <c r="F33" s="5">
        <f t="shared" ref="F33:O33" si="3">SUM(F28:F32)</f>
        <v>29</v>
      </c>
      <c r="G33" s="5">
        <f t="shared" si="3"/>
        <v>64</v>
      </c>
      <c r="H33" s="5">
        <f t="shared" si="3"/>
        <v>0</v>
      </c>
      <c r="I33" s="5">
        <f t="shared" si="3"/>
        <v>28</v>
      </c>
      <c r="J33" s="5">
        <f t="shared" si="3"/>
        <v>6</v>
      </c>
      <c r="K33" s="5">
        <f t="shared" si="3"/>
        <v>1</v>
      </c>
      <c r="L33" s="5">
        <f t="shared" si="3"/>
        <v>3</v>
      </c>
      <c r="M33" s="5">
        <f t="shared" si="3"/>
        <v>0</v>
      </c>
      <c r="N33" s="5">
        <f t="shared" si="3"/>
        <v>1</v>
      </c>
      <c r="O33" s="5">
        <f t="shared" si="3"/>
        <v>54</v>
      </c>
    </row>
    <row r="34" spans="1:15" ht="15.75" x14ac:dyDescent="0.25">
      <c r="A34" s="57" t="s">
        <v>53</v>
      </c>
      <c r="B34" s="51"/>
      <c r="C34" s="54"/>
      <c r="D34" s="6"/>
      <c r="E34" s="5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" x14ac:dyDescent="0.25">
      <c r="A35" s="54"/>
      <c r="B35" s="54" t="s">
        <v>14</v>
      </c>
      <c r="C35" s="54"/>
      <c r="D35" s="77">
        <v>7.08</v>
      </c>
      <c r="E35" s="77">
        <v>11</v>
      </c>
      <c r="F35" s="77">
        <v>7</v>
      </c>
      <c r="G35" s="77">
        <v>4</v>
      </c>
      <c r="H35" s="77">
        <v>0</v>
      </c>
      <c r="I35" s="77">
        <v>0</v>
      </c>
      <c r="J35" s="77">
        <v>0</v>
      </c>
      <c r="K35" s="77">
        <v>0</v>
      </c>
      <c r="L35" s="77">
        <v>0</v>
      </c>
      <c r="M35" s="77">
        <v>0</v>
      </c>
      <c r="N35" s="77">
        <v>0</v>
      </c>
      <c r="O35" s="77">
        <v>11</v>
      </c>
    </row>
    <row r="36" spans="1:15" ht="15" x14ac:dyDescent="0.25">
      <c r="A36" s="55"/>
      <c r="B36" s="54" t="s">
        <v>16</v>
      </c>
      <c r="C36" s="54"/>
      <c r="D36" s="77">
        <v>59.42</v>
      </c>
      <c r="E36" s="77">
        <v>117</v>
      </c>
      <c r="F36" s="77">
        <v>109</v>
      </c>
      <c r="G36" s="77">
        <v>8</v>
      </c>
      <c r="H36" s="77">
        <v>0</v>
      </c>
      <c r="I36" s="77">
        <v>4</v>
      </c>
      <c r="J36" s="77">
        <v>7</v>
      </c>
      <c r="K36" s="77">
        <v>3</v>
      </c>
      <c r="L36" s="77">
        <v>0</v>
      </c>
      <c r="M36" s="77">
        <v>7</v>
      </c>
      <c r="N36" s="77">
        <v>1</v>
      </c>
      <c r="O36" s="77">
        <v>95</v>
      </c>
    </row>
    <row r="37" spans="1:15" ht="15" x14ac:dyDescent="0.25">
      <c r="A37" s="55"/>
      <c r="B37" s="54" t="s">
        <v>17</v>
      </c>
      <c r="C37" s="54"/>
      <c r="D37" s="77">
        <v>10</v>
      </c>
      <c r="E37" s="77">
        <v>10</v>
      </c>
      <c r="F37" s="77">
        <v>8</v>
      </c>
      <c r="G37" s="77">
        <v>2</v>
      </c>
      <c r="H37" s="77">
        <v>0</v>
      </c>
      <c r="I37" s="77">
        <v>3</v>
      </c>
      <c r="J37" s="77">
        <v>0</v>
      </c>
      <c r="K37" s="77">
        <v>0</v>
      </c>
      <c r="L37" s="77">
        <v>3</v>
      </c>
      <c r="M37" s="77">
        <v>0</v>
      </c>
      <c r="N37" s="77">
        <v>0</v>
      </c>
      <c r="O37" s="77">
        <v>4</v>
      </c>
    </row>
    <row r="38" spans="1:15" ht="15" x14ac:dyDescent="0.25">
      <c r="A38" s="55"/>
      <c r="B38" s="56" t="s">
        <v>18</v>
      </c>
      <c r="C38" s="56"/>
      <c r="D38" s="79">
        <v>20</v>
      </c>
      <c r="E38" s="79">
        <v>20</v>
      </c>
      <c r="F38" s="79">
        <v>17</v>
      </c>
      <c r="G38" s="79">
        <v>3</v>
      </c>
      <c r="H38" s="79">
        <v>0</v>
      </c>
      <c r="I38" s="79">
        <v>4</v>
      </c>
      <c r="J38" s="79">
        <v>2</v>
      </c>
      <c r="K38" s="79">
        <v>1</v>
      </c>
      <c r="L38" s="79">
        <v>0</v>
      </c>
      <c r="M38" s="79">
        <v>0</v>
      </c>
      <c r="N38" s="79">
        <v>0</v>
      </c>
      <c r="O38" s="79">
        <v>13</v>
      </c>
    </row>
    <row r="39" spans="1:15" ht="15" x14ac:dyDescent="0.25">
      <c r="A39" s="55"/>
      <c r="B39" s="51" t="s">
        <v>19</v>
      </c>
      <c r="C39" s="54"/>
      <c r="D39" s="5">
        <f>SUM(D35:D38)</f>
        <v>96.5</v>
      </c>
      <c r="E39" s="5">
        <f>SUM(F39:G39)</f>
        <v>158</v>
      </c>
      <c r="F39" s="5">
        <f t="shared" ref="F39:O39" si="4">SUM(F35:F38)</f>
        <v>141</v>
      </c>
      <c r="G39" s="5">
        <f t="shared" si="4"/>
        <v>17</v>
      </c>
      <c r="H39" s="5">
        <f t="shared" si="4"/>
        <v>0</v>
      </c>
      <c r="I39" s="5">
        <f t="shared" si="4"/>
        <v>11</v>
      </c>
      <c r="J39" s="5">
        <f t="shared" si="4"/>
        <v>9</v>
      </c>
      <c r="K39" s="5">
        <f t="shared" si="4"/>
        <v>4</v>
      </c>
      <c r="L39" s="5">
        <f t="shared" si="4"/>
        <v>3</v>
      </c>
      <c r="M39" s="5">
        <f t="shared" si="4"/>
        <v>7</v>
      </c>
      <c r="N39" s="5">
        <f t="shared" si="4"/>
        <v>1</v>
      </c>
      <c r="O39" s="5">
        <f t="shared" si="4"/>
        <v>123</v>
      </c>
    </row>
    <row r="40" spans="1:15" ht="15.75" x14ac:dyDescent="0.25">
      <c r="A40" s="60" t="s">
        <v>49</v>
      </c>
      <c r="B40" s="51"/>
      <c r="C40" s="54"/>
      <c r="D40" s="6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</row>
    <row r="41" spans="1:15" ht="15" x14ac:dyDescent="0.25">
      <c r="A41" s="54"/>
      <c r="B41" s="54" t="s">
        <v>14</v>
      </c>
      <c r="C41" s="54"/>
      <c r="D41" s="77">
        <v>4.3099999999999996</v>
      </c>
      <c r="E41" s="77">
        <v>15</v>
      </c>
      <c r="F41" s="77">
        <v>9</v>
      </c>
      <c r="G41" s="77">
        <v>6</v>
      </c>
      <c r="H41" s="77">
        <v>0</v>
      </c>
      <c r="I41" s="77">
        <v>0</v>
      </c>
      <c r="J41" s="77">
        <v>0</v>
      </c>
      <c r="K41" s="77">
        <v>0</v>
      </c>
      <c r="L41" s="77">
        <v>1</v>
      </c>
      <c r="M41" s="77">
        <v>1</v>
      </c>
      <c r="N41" s="77">
        <v>0</v>
      </c>
      <c r="O41" s="77">
        <v>13</v>
      </c>
    </row>
    <row r="42" spans="1:15" ht="15" x14ac:dyDescent="0.25">
      <c r="A42" s="61"/>
      <c r="B42" s="54" t="s">
        <v>40</v>
      </c>
      <c r="C42" s="54"/>
      <c r="D42" s="77">
        <v>0.5</v>
      </c>
      <c r="E42" s="77">
        <v>1</v>
      </c>
      <c r="F42" s="77">
        <v>0</v>
      </c>
      <c r="G42" s="77">
        <v>1</v>
      </c>
      <c r="H42" s="77">
        <v>0</v>
      </c>
      <c r="I42" s="77">
        <v>0</v>
      </c>
      <c r="J42" s="77">
        <v>0</v>
      </c>
      <c r="K42" s="77">
        <v>0</v>
      </c>
      <c r="L42" s="77">
        <v>0</v>
      </c>
      <c r="M42" s="77">
        <v>0</v>
      </c>
      <c r="N42" s="77">
        <v>0</v>
      </c>
      <c r="O42" s="77">
        <v>1</v>
      </c>
    </row>
    <row r="43" spans="1:15" ht="15" x14ac:dyDescent="0.25">
      <c r="A43" s="54"/>
      <c r="B43" s="54" t="s">
        <v>16</v>
      </c>
      <c r="C43" s="54"/>
      <c r="D43" s="77">
        <v>7.75</v>
      </c>
      <c r="E43" s="77">
        <v>8</v>
      </c>
      <c r="F43" s="77">
        <v>4</v>
      </c>
      <c r="G43" s="77">
        <v>4</v>
      </c>
      <c r="H43" s="77">
        <v>0</v>
      </c>
      <c r="I43" s="77">
        <v>0</v>
      </c>
      <c r="J43" s="77">
        <v>1</v>
      </c>
      <c r="K43" s="77">
        <v>0</v>
      </c>
      <c r="L43" s="77">
        <v>0</v>
      </c>
      <c r="M43" s="77">
        <v>0</v>
      </c>
      <c r="N43" s="77">
        <v>0</v>
      </c>
      <c r="O43" s="77">
        <v>7</v>
      </c>
    </row>
    <row r="44" spans="1:15" ht="15" x14ac:dyDescent="0.25">
      <c r="A44" s="55"/>
      <c r="B44" s="54" t="s">
        <v>17</v>
      </c>
      <c r="C44" s="54"/>
      <c r="D44" s="77">
        <v>6</v>
      </c>
      <c r="E44" s="77">
        <v>6</v>
      </c>
      <c r="F44" s="77">
        <v>3</v>
      </c>
      <c r="G44" s="77">
        <v>3</v>
      </c>
      <c r="H44" s="77">
        <v>0</v>
      </c>
      <c r="I44" s="77">
        <v>2</v>
      </c>
      <c r="J44" s="77">
        <v>0</v>
      </c>
      <c r="K44" s="77">
        <v>0</v>
      </c>
      <c r="L44" s="77">
        <v>1</v>
      </c>
      <c r="M44" s="77">
        <v>0</v>
      </c>
      <c r="N44" s="77">
        <v>0</v>
      </c>
      <c r="O44" s="77">
        <v>3</v>
      </c>
    </row>
    <row r="45" spans="1:15" ht="15" x14ac:dyDescent="0.25">
      <c r="A45" s="55"/>
      <c r="B45" s="56" t="s">
        <v>18</v>
      </c>
      <c r="C45" s="56"/>
      <c r="D45" s="79">
        <v>22</v>
      </c>
      <c r="E45" s="79">
        <v>22</v>
      </c>
      <c r="F45" s="79">
        <v>12</v>
      </c>
      <c r="G45" s="79">
        <v>10</v>
      </c>
      <c r="H45" s="79">
        <v>0</v>
      </c>
      <c r="I45" s="79">
        <v>2</v>
      </c>
      <c r="J45" s="79">
        <v>3</v>
      </c>
      <c r="K45" s="79">
        <v>0</v>
      </c>
      <c r="L45" s="79">
        <v>0</v>
      </c>
      <c r="M45" s="79">
        <v>0</v>
      </c>
      <c r="N45" s="79">
        <v>0</v>
      </c>
      <c r="O45" s="79">
        <v>17</v>
      </c>
    </row>
    <row r="46" spans="1:15" ht="15" x14ac:dyDescent="0.25">
      <c r="A46" s="55"/>
      <c r="B46" s="51" t="s">
        <v>19</v>
      </c>
      <c r="C46" s="54"/>
      <c r="D46" s="5">
        <f>SUM(D41:D45)</f>
        <v>40.56</v>
      </c>
      <c r="E46" s="5">
        <f t="shared" ref="E46:O46" si="5">SUM(E41:E45)</f>
        <v>52</v>
      </c>
      <c r="F46" s="5">
        <f t="shared" si="5"/>
        <v>28</v>
      </c>
      <c r="G46" s="5">
        <f t="shared" si="5"/>
        <v>24</v>
      </c>
      <c r="H46" s="5">
        <f t="shared" si="5"/>
        <v>0</v>
      </c>
      <c r="I46" s="5">
        <f t="shared" si="5"/>
        <v>4</v>
      </c>
      <c r="J46" s="5">
        <f t="shared" si="5"/>
        <v>4</v>
      </c>
      <c r="K46" s="5">
        <f t="shared" si="5"/>
        <v>0</v>
      </c>
      <c r="L46" s="5">
        <f t="shared" si="5"/>
        <v>2</v>
      </c>
      <c r="M46" s="5">
        <f t="shared" si="5"/>
        <v>1</v>
      </c>
      <c r="N46" s="5">
        <f t="shared" si="5"/>
        <v>0</v>
      </c>
      <c r="O46" s="5">
        <f t="shared" si="5"/>
        <v>41</v>
      </c>
    </row>
    <row r="47" spans="1:15" ht="15.75" x14ac:dyDescent="0.25">
      <c r="A47" s="60" t="s">
        <v>29</v>
      </c>
      <c r="B47" s="54"/>
      <c r="C47" s="5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5" ht="15" x14ac:dyDescent="0.25">
      <c r="A48" s="54"/>
      <c r="B48" s="54" t="s">
        <v>14</v>
      </c>
      <c r="C48" s="54"/>
      <c r="D48" s="77">
        <v>5.38</v>
      </c>
      <c r="E48" s="77">
        <v>20</v>
      </c>
      <c r="F48" s="77">
        <v>8</v>
      </c>
      <c r="G48" s="77">
        <v>12</v>
      </c>
      <c r="H48" s="77">
        <v>1</v>
      </c>
      <c r="I48" s="77">
        <v>0</v>
      </c>
      <c r="J48" s="77">
        <v>0</v>
      </c>
      <c r="K48" s="77">
        <v>1</v>
      </c>
      <c r="L48" s="77">
        <v>0</v>
      </c>
      <c r="M48" s="77">
        <v>1</v>
      </c>
      <c r="N48" s="77">
        <v>0</v>
      </c>
      <c r="O48" s="77">
        <v>17</v>
      </c>
    </row>
    <row r="49" spans="1:15" ht="15" x14ac:dyDescent="0.25">
      <c r="A49" s="55"/>
      <c r="B49" s="54" t="s">
        <v>16</v>
      </c>
      <c r="C49" s="54"/>
      <c r="D49" s="6">
        <v>0</v>
      </c>
      <c r="E49" s="6">
        <v>0</v>
      </c>
      <c r="F49" s="6">
        <v>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</row>
    <row r="50" spans="1:15" ht="15" x14ac:dyDescent="0.25">
      <c r="A50" s="55"/>
      <c r="B50" s="54" t="s">
        <v>17</v>
      </c>
      <c r="C50" s="54"/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</row>
    <row r="51" spans="1:15" ht="15" x14ac:dyDescent="0.25">
      <c r="A51" s="55"/>
      <c r="B51" s="56" t="s">
        <v>18</v>
      </c>
      <c r="C51" s="56"/>
      <c r="D51" s="9">
        <v>0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</row>
    <row r="52" spans="1:15" ht="15" x14ac:dyDescent="0.25">
      <c r="A52" s="55"/>
      <c r="B52" s="51" t="s">
        <v>19</v>
      </c>
      <c r="C52" s="54"/>
      <c r="D52" s="5">
        <f>SUM(D48:D51)</f>
        <v>5.38</v>
      </c>
      <c r="E52" s="5">
        <f>SUM(F52:G52)</f>
        <v>20</v>
      </c>
      <c r="F52" s="5">
        <f t="shared" ref="F52:O52" si="6">SUM(F48:F51)</f>
        <v>8</v>
      </c>
      <c r="G52" s="5">
        <f t="shared" si="6"/>
        <v>12</v>
      </c>
      <c r="H52" s="5">
        <f t="shared" si="6"/>
        <v>1</v>
      </c>
      <c r="I52" s="5">
        <f t="shared" si="6"/>
        <v>0</v>
      </c>
      <c r="J52" s="5">
        <f t="shared" si="6"/>
        <v>0</v>
      </c>
      <c r="K52" s="5">
        <f t="shared" si="6"/>
        <v>1</v>
      </c>
      <c r="L52" s="5">
        <f t="shared" si="6"/>
        <v>0</v>
      </c>
      <c r="M52" s="5">
        <f t="shared" si="6"/>
        <v>1</v>
      </c>
      <c r="N52" s="5">
        <f t="shared" si="6"/>
        <v>0</v>
      </c>
      <c r="O52" s="5">
        <f t="shared" si="6"/>
        <v>17</v>
      </c>
    </row>
    <row r="53" spans="1:15" ht="15.75" x14ac:dyDescent="0.25">
      <c r="A53" s="57" t="s">
        <v>30</v>
      </c>
      <c r="B53" s="51"/>
      <c r="C53" s="54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</row>
    <row r="54" spans="1:15" ht="15" x14ac:dyDescent="0.25">
      <c r="A54" s="54"/>
      <c r="B54" s="54" t="s">
        <v>14</v>
      </c>
      <c r="C54" s="54"/>
      <c r="D54" s="77">
        <v>1</v>
      </c>
      <c r="E54" s="77">
        <v>3</v>
      </c>
      <c r="F54" s="77">
        <v>3</v>
      </c>
      <c r="G54" s="77">
        <v>0</v>
      </c>
      <c r="H54" s="77">
        <v>0</v>
      </c>
      <c r="I54" s="77">
        <v>1</v>
      </c>
      <c r="J54" s="77">
        <v>0</v>
      </c>
      <c r="K54" s="77">
        <v>0</v>
      </c>
      <c r="L54" s="77">
        <v>0</v>
      </c>
      <c r="M54" s="77">
        <v>0</v>
      </c>
      <c r="N54" s="77">
        <v>0</v>
      </c>
      <c r="O54" s="77">
        <v>2</v>
      </c>
    </row>
    <row r="55" spans="1:15" ht="15" x14ac:dyDescent="0.25">
      <c r="A55" s="55"/>
      <c r="B55" s="54" t="s">
        <v>16</v>
      </c>
      <c r="C55" s="54"/>
      <c r="D55" s="77">
        <v>1</v>
      </c>
      <c r="E55" s="77">
        <v>1</v>
      </c>
      <c r="F55" s="77">
        <v>1</v>
      </c>
      <c r="G55" s="77">
        <v>0</v>
      </c>
      <c r="H55" s="77">
        <v>0</v>
      </c>
      <c r="I55" s="77">
        <v>0</v>
      </c>
      <c r="J55" s="77">
        <v>0</v>
      </c>
      <c r="K55" s="77">
        <v>0</v>
      </c>
      <c r="L55" s="77">
        <v>0</v>
      </c>
      <c r="M55" s="77">
        <v>0</v>
      </c>
      <c r="N55" s="77">
        <v>0</v>
      </c>
      <c r="O55" s="77">
        <v>1</v>
      </c>
    </row>
    <row r="56" spans="1:15" ht="15" x14ac:dyDescent="0.25">
      <c r="A56" s="55"/>
      <c r="B56" s="54" t="s">
        <v>17</v>
      </c>
      <c r="C56" s="54"/>
      <c r="D56" s="77">
        <v>1</v>
      </c>
      <c r="E56" s="77">
        <v>1</v>
      </c>
      <c r="F56" s="77">
        <v>0</v>
      </c>
      <c r="G56" s="77">
        <v>1</v>
      </c>
      <c r="H56" s="77">
        <v>0</v>
      </c>
      <c r="I56" s="77">
        <v>0</v>
      </c>
      <c r="J56" s="77">
        <v>0</v>
      </c>
      <c r="K56" s="77">
        <v>0</v>
      </c>
      <c r="L56" s="77">
        <v>0</v>
      </c>
      <c r="M56" s="77">
        <v>0</v>
      </c>
      <c r="N56" s="77">
        <v>1</v>
      </c>
      <c r="O56" s="77">
        <v>0</v>
      </c>
    </row>
    <row r="57" spans="1:15" ht="15" x14ac:dyDescent="0.25">
      <c r="A57" s="55"/>
      <c r="B57" s="56" t="s">
        <v>18</v>
      </c>
      <c r="C57" s="56"/>
      <c r="D57" s="79">
        <v>1</v>
      </c>
      <c r="E57" s="79">
        <v>1</v>
      </c>
      <c r="F57" s="79">
        <v>0</v>
      </c>
      <c r="G57" s="79">
        <v>1</v>
      </c>
      <c r="H57" s="79">
        <v>0</v>
      </c>
      <c r="I57" s="79">
        <v>0</v>
      </c>
      <c r="J57" s="79">
        <v>0</v>
      </c>
      <c r="K57" s="79">
        <v>0</v>
      </c>
      <c r="L57" s="79">
        <v>0</v>
      </c>
      <c r="M57" s="79">
        <v>0</v>
      </c>
      <c r="N57" s="79">
        <v>0</v>
      </c>
      <c r="O57" s="79">
        <v>1</v>
      </c>
    </row>
    <row r="58" spans="1:15" ht="15" x14ac:dyDescent="0.25">
      <c r="A58" s="55"/>
      <c r="B58" s="51" t="s">
        <v>31</v>
      </c>
      <c r="C58" s="51"/>
      <c r="D58" s="5">
        <f>SUM(D54:D57)</f>
        <v>4</v>
      </c>
      <c r="E58" s="5">
        <f t="shared" ref="E58:O58" si="7">SUM(E54:E57)</f>
        <v>6</v>
      </c>
      <c r="F58" s="5">
        <f t="shared" si="7"/>
        <v>4</v>
      </c>
      <c r="G58" s="5">
        <f t="shared" si="7"/>
        <v>2</v>
      </c>
      <c r="H58" s="5">
        <f t="shared" si="7"/>
        <v>0</v>
      </c>
      <c r="I58" s="5">
        <f t="shared" si="7"/>
        <v>1</v>
      </c>
      <c r="J58" s="5">
        <f t="shared" si="7"/>
        <v>0</v>
      </c>
      <c r="K58" s="5">
        <f t="shared" si="7"/>
        <v>0</v>
      </c>
      <c r="L58" s="5">
        <f t="shared" si="7"/>
        <v>0</v>
      </c>
      <c r="M58" s="5">
        <f t="shared" si="7"/>
        <v>0</v>
      </c>
      <c r="N58" s="5">
        <f t="shared" si="7"/>
        <v>1</v>
      </c>
      <c r="O58" s="5">
        <f t="shared" si="7"/>
        <v>4</v>
      </c>
    </row>
    <row r="59" spans="1:15" ht="15.75" x14ac:dyDescent="0.25">
      <c r="A59" s="57" t="s">
        <v>32</v>
      </c>
      <c r="B59" s="54"/>
      <c r="C59" s="54"/>
      <c r="D59" s="6"/>
      <c r="E59" s="5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" x14ac:dyDescent="0.25">
      <c r="A60" s="54"/>
      <c r="B60" s="54" t="s">
        <v>14</v>
      </c>
      <c r="C60" s="54"/>
      <c r="D60" s="77">
        <v>8.61</v>
      </c>
      <c r="E60" s="77">
        <v>11</v>
      </c>
      <c r="F60" s="77">
        <v>8</v>
      </c>
      <c r="G60" s="77">
        <v>3</v>
      </c>
      <c r="H60" s="77">
        <v>0</v>
      </c>
      <c r="I60" s="77">
        <v>2</v>
      </c>
      <c r="J60" s="77">
        <v>0</v>
      </c>
      <c r="K60" s="77">
        <v>1</v>
      </c>
      <c r="L60" s="77">
        <v>0</v>
      </c>
      <c r="M60" s="77">
        <v>2</v>
      </c>
      <c r="N60" s="77">
        <v>0</v>
      </c>
      <c r="O60" s="77">
        <v>6</v>
      </c>
    </row>
    <row r="61" spans="1:15" ht="15" x14ac:dyDescent="0.25">
      <c r="A61" s="55"/>
      <c r="B61" s="54" t="s">
        <v>16</v>
      </c>
      <c r="C61" s="54"/>
      <c r="D61" s="77">
        <v>5</v>
      </c>
      <c r="E61" s="77">
        <v>5</v>
      </c>
      <c r="F61" s="77">
        <v>2</v>
      </c>
      <c r="G61" s="77">
        <v>3</v>
      </c>
      <c r="H61" s="77">
        <v>0</v>
      </c>
      <c r="I61" s="77">
        <v>0</v>
      </c>
      <c r="J61" s="77">
        <v>0</v>
      </c>
      <c r="K61" s="77">
        <v>0</v>
      </c>
      <c r="L61" s="77">
        <v>0</v>
      </c>
      <c r="M61" s="77">
        <v>0</v>
      </c>
      <c r="N61" s="77">
        <v>0</v>
      </c>
      <c r="O61" s="77">
        <v>5</v>
      </c>
    </row>
    <row r="62" spans="1:15" ht="15" x14ac:dyDescent="0.25">
      <c r="A62" s="55"/>
      <c r="B62" s="54" t="s">
        <v>17</v>
      </c>
      <c r="C62" s="54"/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</row>
    <row r="63" spans="1:15" ht="15" x14ac:dyDescent="0.25">
      <c r="A63" s="55"/>
      <c r="B63" s="56" t="s">
        <v>18</v>
      </c>
      <c r="C63" s="56"/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</row>
    <row r="64" spans="1:15" ht="15" x14ac:dyDescent="0.25">
      <c r="A64" s="55"/>
      <c r="B64" s="51" t="s">
        <v>19</v>
      </c>
      <c r="C64" s="54"/>
      <c r="D64" s="5">
        <f>SUM(D60:D63)</f>
        <v>13.61</v>
      </c>
      <c r="E64" s="5">
        <f>SUM(F64:G64)</f>
        <v>16</v>
      </c>
      <c r="F64" s="5">
        <f t="shared" ref="F64:O64" si="8">SUM(F60:F63)</f>
        <v>10</v>
      </c>
      <c r="G64" s="5">
        <f t="shared" si="8"/>
        <v>6</v>
      </c>
      <c r="H64" s="5">
        <f t="shared" si="8"/>
        <v>0</v>
      </c>
      <c r="I64" s="5">
        <f t="shared" si="8"/>
        <v>2</v>
      </c>
      <c r="J64" s="5">
        <f t="shared" si="8"/>
        <v>0</v>
      </c>
      <c r="K64" s="5">
        <f t="shared" si="8"/>
        <v>1</v>
      </c>
      <c r="L64" s="5">
        <f t="shared" si="8"/>
        <v>0</v>
      </c>
      <c r="M64" s="5">
        <f t="shared" si="8"/>
        <v>2</v>
      </c>
      <c r="N64" s="5">
        <f t="shared" si="8"/>
        <v>0</v>
      </c>
      <c r="O64" s="5">
        <f t="shared" si="8"/>
        <v>11</v>
      </c>
    </row>
    <row r="65" spans="1:15" ht="15.75" x14ac:dyDescent="0.25">
      <c r="A65" s="57" t="s">
        <v>46</v>
      </c>
      <c r="B65" s="51"/>
      <c r="C65" s="51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</row>
    <row r="66" spans="1:15" ht="15" x14ac:dyDescent="0.25">
      <c r="A66" s="54"/>
      <c r="B66" s="54" t="s">
        <v>14</v>
      </c>
      <c r="C66" s="54"/>
      <c r="D66" s="77">
        <v>2.5</v>
      </c>
      <c r="E66" s="77">
        <v>4</v>
      </c>
      <c r="F66" s="77">
        <v>2</v>
      </c>
      <c r="G66" s="77">
        <v>2</v>
      </c>
      <c r="H66" s="77">
        <v>0</v>
      </c>
      <c r="I66" s="77">
        <v>1</v>
      </c>
      <c r="J66" s="77">
        <v>0</v>
      </c>
      <c r="K66" s="77">
        <v>0</v>
      </c>
      <c r="L66" s="77">
        <v>1</v>
      </c>
      <c r="M66" s="77">
        <v>0</v>
      </c>
      <c r="N66" s="77">
        <v>0</v>
      </c>
      <c r="O66" s="77">
        <v>2</v>
      </c>
    </row>
    <row r="67" spans="1:15" ht="15" x14ac:dyDescent="0.25">
      <c r="A67" s="55"/>
      <c r="B67" s="54" t="s">
        <v>15</v>
      </c>
      <c r="C67" s="54"/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</row>
    <row r="68" spans="1:15" ht="15" x14ac:dyDescent="0.25">
      <c r="A68" s="55"/>
      <c r="B68" s="54" t="s">
        <v>16</v>
      </c>
      <c r="C68" s="54"/>
      <c r="D68" s="77">
        <v>1</v>
      </c>
      <c r="E68" s="77">
        <v>2</v>
      </c>
      <c r="F68" s="77">
        <v>1</v>
      </c>
      <c r="G68" s="77">
        <v>1</v>
      </c>
      <c r="H68" s="77">
        <v>0</v>
      </c>
      <c r="I68" s="77">
        <v>0</v>
      </c>
      <c r="J68" s="77">
        <v>0</v>
      </c>
      <c r="K68" s="77">
        <v>0</v>
      </c>
      <c r="L68" s="77">
        <v>1</v>
      </c>
      <c r="M68" s="77">
        <v>0</v>
      </c>
      <c r="N68" s="77">
        <v>0</v>
      </c>
      <c r="O68" s="77">
        <v>1</v>
      </c>
    </row>
    <row r="69" spans="1:15" ht="15" x14ac:dyDescent="0.25">
      <c r="A69" s="55"/>
      <c r="B69" s="54" t="s">
        <v>17</v>
      </c>
      <c r="C69" s="54"/>
      <c r="D69" s="77">
        <v>5</v>
      </c>
      <c r="E69" s="77">
        <v>5</v>
      </c>
      <c r="F69" s="77">
        <v>3</v>
      </c>
      <c r="G69" s="77">
        <v>2</v>
      </c>
      <c r="H69" s="77">
        <v>1</v>
      </c>
      <c r="I69" s="77">
        <v>0</v>
      </c>
      <c r="J69" s="77">
        <v>0</v>
      </c>
      <c r="K69" s="77">
        <v>1</v>
      </c>
      <c r="L69" s="77">
        <v>0</v>
      </c>
      <c r="M69" s="77">
        <v>0</v>
      </c>
      <c r="N69" s="77">
        <v>0</v>
      </c>
      <c r="O69" s="77">
        <v>3</v>
      </c>
    </row>
    <row r="70" spans="1:15" ht="15" x14ac:dyDescent="0.25">
      <c r="A70" s="55"/>
      <c r="B70" s="54" t="s">
        <v>18</v>
      </c>
      <c r="C70" s="54"/>
      <c r="D70" s="79">
        <v>15</v>
      </c>
      <c r="E70" s="79">
        <v>15</v>
      </c>
      <c r="F70" s="79">
        <v>4</v>
      </c>
      <c r="G70" s="79">
        <v>11</v>
      </c>
      <c r="H70" s="79">
        <v>0</v>
      </c>
      <c r="I70" s="79">
        <v>3</v>
      </c>
      <c r="J70" s="79">
        <v>1</v>
      </c>
      <c r="K70" s="79">
        <v>1</v>
      </c>
      <c r="L70" s="79">
        <v>0</v>
      </c>
      <c r="M70" s="79">
        <v>0</v>
      </c>
      <c r="N70" s="79">
        <v>0</v>
      </c>
      <c r="O70" s="79">
        <v>10</v>
      </c>
    </row>
    <row r="71" spans="1:15" ht="15" x14ac:dyDescent="0.25">
      <c r="A71" s="55"/>
      <c r="B71" s="58" t="s">
        <v>28</v>
      </c>
      <c r="C71" s="59"/>
      <c r="D71" s="5">
        <f>D66+D67+D68+D69+D70</f>
        <v>23.5</v>
      </c>
      <c r="E71" s="5">
        <f>E66+E67+E68+E69+E70</f>
        <v>26</v>
      </c>
      <c r="F71" s="5">
        <f>F66+F67+F68+F69+F70</f>
        <v>10</v>
      </c>
      <c r="G71" s="5">
        <f>G66+G67+G68+G69+G70</f>
        <v>16</v>
      </c>
      <c r="H71" s="5">
        <f t="shared" ref="H71:N71" si="9">H66+H67+H68+H69+H70</f>
        <v>1</v>
      </c>
      <c r="I71" s="5">
        <f t="shared" si="9"/>
        <v>4</v>
      </c>
      <c r="J71" s="5">
        <f t="shared" si="9"/>
        <v>1</v>
      </c>
      <c r="K71" s="5">
        <f t="shared" si="9"/>
        <v>2</v>
      </c>
      <c r="L71" s="5">
        <f t="shared" si="9"/>
        <v>2</v>
      </c>
      <c r="M71" s="5">
        <f t="shared" si="9"/>
        <v>0</v>
      </c>
      <c r="N71" s="5">
        <f t="shared" si="9"/>
        <v>0</v>
      </c>
      <c r="O71" s="5">
        <f>O66+O67+O68+O69+O70</f>
        <v>16</v>
      </c>
    </row>
    <row r="72" spans="1:15" ht="15.75" x14ac:dyDescent="0.25">
      <c r="A72" s="57" t="s">
        <v>33</v>
      </c>
      <c r="B72" s="54"/>
      <c r="C72" s="54"/>
      <c r="D72" s="6"/>
      <c r="E72" s="5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" x14ac:dyDescent="0.25">
      <c r="A73" s="54"/>
      <c r="B73" s="54" t="s">
        <v>14</v>
      </c>
      <c r="C73" s="54"/>
      <c r="D73" s="6">
        <f t="shared" ref="D73:N73" si="10">D4+D12+D20+D28+D35+D41+D48+D54+D60+D66</f>
        <v>151.93</v>
      </c>
      <c r="E73" s="6">
        <f t="shared" si="10"/>
        <v>327</v>
      </c>
      <c r="F73" s="6">
        <f t="shared" si="10"/>
        <v>178</v>
      </c>
      <c r="G73" s="6">
        <f t="shared" si="10"/>
        <v>149</v>
      </c>
      <c r="H73" s="6">
        <f t="shared" si="10"/>
        <v>1</v>
      </c>
      <c r="I73" s="6">
        <f t="shared" si="10"/>
        <v>21</v>
      </c>
      <c r="J73" s="6">
        <f t="shared" si="10"/>
        <v>18</v>
      </c>
      <c r="K73" s="6">
        <f t="shared" si="10"/>
        <v>11</v>
      </c>
      <c r="L73" s="6">
        <f t="shared" si="10"/>
        <v>9</v>
      </c>
      <c r="M73" s="6">
        <f t="shared" si="10"/>
        <v>19</v>
      </c>
      <c r="N73" s="6">
        <f t="shared" si="10"/>
        <v>3</v>
      </c>
      <c r="O73" s="6">
        <f>O4+O12+O20+O28+O35+O41+O48+O54+O60+O66</f>
        <v>245</v>
      </c>
    </row>
    <row r="74" spans="1:15" ht="15" x14ac:dyDescent="0.25">
      <c r="A74" s="55"/>
      <c r="B74" s="54" t="s">
        <v>15</v>
      </c>
      <c r="C74" s="54"/>
      <c r="D74" s="6">
        <f t="shared" ref="D74:N74" si="11">D5+D21+D42+D67+D13+D29</f>
        <v>9.35</v>
      </c>
      <c r="E74" s="6">
        <f t="shared" si="11"/>
        <v>19</v>
      </c>
      <c r="F74" s="6">
        <f t="shared" si="11"/>
        <v>10</v>
      </c>
      <c r="G74" s="6">
        <f t="shared" si="11"/>
        <v>9</v>
      </c>
      <c r="H74" s="6">
        <f t="shared" si="11"/>
        <v>0</v>
      </c>
      <c r="I74" s="6">
        <f t="shared" si="11"/>
        <v>3</v>
      </c>
      <c r="J74" s="6">
        <f t="shared" si="11"/>
        <v>0</v>
      </c>
      <c r="K74" s="6">
        <f t="shared" si="11"/>
        <v>0</v>
      </c>
      <c r="L74" s="6">
        <f t="shared" si="11"/>
        <v>1</v>
      </c>
      <c r="M74" s="6">
        <f t="shared" si="11"/>
        <v>0</v>
      </c>
      <c r="N74" s="6">
        <f t="shared" si="11"/>
        <v>0</v>
      </c>
      <c r="O74" s="6">
        <f>O5+O21+O42+O67+O13+O29</f>
        <v>15</v>
      </c>
    </row>
    <row r="75" spans="1:15" ht="15" x14ac:dyDescent="0.25">
      <c r="A75" s="55"/>
      <c r="B75" s="54" t="s">
        <v>27</v>
      </c>
      <c r="C75" s="54"/>
      <c r="D75" s="6">
        <f t="shared" ref="D75:N75" si="12">D14+D6+D22</f>
        <v>1.5</v>
      </c>
      <c r="E75" s="6">
        <f t="shared" si="12"/>
        <v>3</v>
      </c>
      <c r="F75" s="6">
        <f t="shared" si="12"/>
        <v>3</v>
      </c>
      <c r="G75" s="6">
        <f t="shared" si="12"/>
        <v>0</v>
      </c>
      <c r="H75" s="6">
        <f t="shared" si="12"/>
        <v>0</v>
      </c>
      <c r="I75" s="6">
        <f t="shared" si="12"/>
        <v>1</v>
      </c>
      <c r="J75" s="6">
        <f t="shared" si="12"/>
        <v>0</v>
      </c>
      <c r="K75" s="6">
        <f t="shared" si="12"/>
        <v>0</v>
      </c>
      <c r="L75" s="6">
        <f t="shared" si="12"/>
        <v>0</v>
      </c>
      <c r="M75" s="6">
        <f t="shared" si="12"/>
        <v>0</v>
      </c>
      <c r="N75" s="6">
        <f t="shared" si="12"/>
        <v>0</v>
      </c>
      <c r="O75" s="6">
        <f>O14+O6+O22</f>
        <v>2</v>
      </c>
    </row>
    <row r="76" spans="1:15" ht="15" x14ac:dyDescent="0.25">
      <c r="A76" s="55"/>
      <c r="B76" s="54" t="s">
        <v>16</v>
      </c>
      <c r="C76" s="54"/>
      <c r="D76" s="6">
        <f t="shared" ref="D76:N76" si="13">D7+D15+D23+D30+D36+D43+D49+D55+D61+D68</f>
        <v>253.17000000000002</v>
      </c>
      <c r="E76" s="6">
        <f t="shared" si="13"/>
        <v>312</v>
      </c>
      <c r="F76" s="6">
        <f t="shared" si="13"/>
        <v>204</v>
      </c>
      <c r="G76" s="6">
        <f t="shared" si="13"/>
        <v>108</v>
      </c>
      <c r="H76" s="6">
        <f t="shared" si="13"/>
        <v>0</v>
      </c>
      <c r="I76" s="6">
        <f t="shared" si="13"/>
        <v>20</v>
      </c>
      <c r="J76" s="6">
        <f t="shared" si="13"/>
        <v>18</v>
      </c>
      <c r="K76" s="6">
        <f t="shared" si="13"/>
        <v>11</v>
      </c>
      <c r="L76" s="6">
        <f t="shared" si="13"/>
        <v>5</v>
      </c>
      <c r="M76" s="6">
        <f t="shared" si="13"/>
        <v>8</v>
      </c>
      <c r="N76" s="6">
        <f t="shared" si="13"/>
        <v>1</v>
      </c>
      <c r="O76" s="6">
        <f>O7+O15+O23+O30+O36+O43+O49+O55+O61+O68</f>
        <v>249</v>
      </c>
    </row>
    <row r="77" spans="1:15" ht="15" x14ac:dyDescent="0.25">
      <c r="A77" s="51"/>
      <c r="B77" s="54" t="s">
        <v>17</v>
      </c>
      <c r="C77" s="54"/>
      <c r="D77" s="6">
        <f t="shared" ref="D77:N77" si="14">D8+D16+D24+D31+D37+D44+D50+D56+D62+D69</f>
        <v>125</v>
      </c>
      <c r="E77" s="6">
        <f t="shared" si="14"/>
        <v>125</v>
      </c>
      <c r="F77" s="6">
        <f t="shared" si="14"/>
        <v>68</v>
      </c>
      <c r="G77" s="6">
        <f t="shared" si="14"/>
        <v>57</v>
      </c>
      <c r="H77" s="6">
        <f t="shared" si="14"/>
        <v>1</v>
      </c>
      <c r="I77" s="6">
        <f t="shared" si="14"/>
        <v>22</v>
      </c>
      <c r="J77" s="6">
        <f t="shared" si="14"/>
        <v>11</v>
      </c>
      <c r="K77" s="6">
        <f t="shared" si="14"/>
        <v>9</v>
      </c>
      <c r="L77" s="6">
        <f t="shared" si="14"/>
        <v>21</v>
      </c>
      <c r="M77" s="6">
        <f t="shared" si="14"/>
        <v>0</v>
      </c>
      <c r="N77" s="6">
        <f t="shared" si="14"/>
        <v>1</v>
      </c>
      <c r="O77" s="6">
        <f>O8+O16+O24+O31+O37+O44+O50+O56+O62+O69</f>
        <v>60</v>
      </c>
    </row>
    <row r="78" spans="1:15" ht="15" x14ac:dyDescent="0.25">
      <c r="A78" s="51"/>
      <c r="B78" s="56" t="s">
        <v>18</v>
      </c>
      <c r="C78" s="56"/>
      <c r="D78" s="9">
        <f t="shared" ref="D78:N78" si="15">D9+D17+D25+D32+D38+D45+D51+D57+D63+D70</f>
        <v>349</v>
      </c>
      <c r="E78" s="9">
        <f t="shared" si="15"/>
        <v>349</v>
      </c>
      <c r="F78" s="9">
        <f t="shared" si="15"/>
        <v>160</v>
      </c>
      <c r="G78" s="9">
        <f t="shared" si="15"/>
        <v>189</v>
      </c>
      <c r="H78" s="9">
        <f t="shared" si="15"/>
        <v>0</v>
      </c>
      <c r="I78" s="9">
        <f t="shared" si="15"/>
        <v>64</v>
      </c>
      <c r="J78" s="9">
        <f t="shared" si="15"/>
        <v>26</v>
      </c>
      <c r="K78" s="9">
        <f t="shared" si="15"/>
        <v>22</v>
      </c>
      <c r="L78" s="9">
        <f t="shared" si="15"/>
        <v>1</v>
      </c>
      <c r="M78" s="9">
        <f t="shared" si="15"/>
        <v>0</v>
      </c>
      <c r="N78" s="9">
        <f t="shared" si="15"/>
        <v>1</v>
      </c>
      <c r="O78" s="9">
        <f>O9+O17+O25+O32+O38+O45+O51+O57+O63+O70</f>
        <v>235</v>
      </c>
    </row>
    <row r="79" spans="1:15" ht="15" x14ac:dyDescent="0.25">
      <c r="A79" s="54"/>
      <c r="B79" s="51" t="s">
        <v>34</v>
      </c>
      <c r="C79" s="54"/>
      <c r="D79" s="5">
        <f>SUM(D73:D78)</f>
        <v>889.95</v>
      </c>
      <c r="E79" s="5">
        <f>SUM(E73:E78)</f>
        <v>1135</v>
      </c>
      <c r="F79" s="5">
        <f>SUM(F73:F78)</f>
        <v>623</v>
      </c>
      <c r="G79" s="5">
        <f>SUM(G73:G78)</f>
        <v>512</v>
      </c>
      <c r="H79" s="19">
        <f>SUM(H73:H78)</f>
        <v>2</v>
      </c>
      <c r="I79" s="19">
        <f t="shared" ref="I79:O79" si="16">SUM(I73:I78)</f>
        <v>131</v>
      </c>
      <c r="J79" s="19">
        <f>SUM(J73:J78)</f>
        <v>73</v>
      </c>
      <c r="K79" s="19">
        <f t="shared" si="16"/>
        <v>53</v>
      </c>
      <c r="L79" s="19">
        <f t="shared" si="16"/>
        <v>37</v>
      </c>
      <c r="M79" s="19">
        <f>SUM(M73:M78)</f>
        <v>27</v>
      </c>
      <c r="N79" s="19">
        <f t="shared" si="16"/>
        <v>6</v>
      </c>
      <c r="O79" s="19">
        <f t="shared" si="16"/>
        <v>806</v>
      </c>
    </row>
    <row r="80" spans="1:15" ht="15" x14ac:dyDescent="0.25">
      <c r="A80" s="62" t="s">
        <v>35</v>
      </c>
      <c r="B80" s="54"/>
      <c r="C80" s="54"/>
      <c r="D80" s="6"/>
      <c r="E80" s="5"/>
      <c r="F80" s="6"/>
      <c r="G80" s="6"/>
      <c r="H80" s="6"/>
      <c r="I80" s="6"/>
      <c r="J80" s="6"/>
      <c r="K80" s="6"/>
      <c r="L80" s="6"/>
      <c r="M80" s="6"/>
      <c r="N80" s="6"/>
      <c r="O80" s="6"/>
    </row>
  </sheetData>
  <pageMargins left="0.7" right="0.7" top="0.75" bottom="0.75" header="0.3" footer="0.3"/>
  <pageSetup scale="64" orientation="landscape" r:id="rId1"/>
  <headerFooter>
    <oddHeader>&amp;L&amp;"Calibri,Bold"&amp;11Faculty and Staff&amp;C&amp;"Calibri,Bold"&amp;11Table 44&amp;R&amp;"Calibri,Bold"&amp;11Faculty Diversity: Summary of Tenure Status by College</oddHeader>
    <oddFooter>&amp;L&amp;"Calibri,Bold"&amp;11Office of Institutional Research, UMass Boston</oddFooter>
  </headerFooter>
  <rowBreaks count="1" manualBreakCount="1">
    <brk id="39" max="14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06"/>
  <sheetViews>
    <sheetView zoomScaleNormal="100" workbookViewId="0">
      <selection activeCell="A3" sqref="A3"/>
    </sheetView>
  </sheetViews>
  <sheetFormatPr defaultColWidth="11.42578125" defaultRowHeight="15" x14ac:dyDescent="0.25"/>
  <cols>
    <col min="1" max="1" width="5.85546875" style="47" customWidth="1"/>
    <col min="2" max="2" width="10.42578125" style="47" customWidth="1"/>
    <col min="3" max="3" width="16.42578125" style="47" customWidth="1"/>
    <col min="4" max="4" width="7" style="6" customWidth="1"/>
    <col min="5" max="5" width="7.42578125" style="5" customWidth="1"/>
    <col min="6" max="7" width="7.85546875" style="6" customWidth="1"/>
    <col min="8" max="8" width="13" style="6" customWidth="1"/>
    <col min="9" max="9" width="7.140625" style="6" customWidth="1"/>
    <col min="10" max="10" width="9.7109375" style="6" customWidth="1"/>
    <col min="11" max="11" width="9.42578125" style="6" customWidth="1"/>
    <col min="12" max="14" width="9.140625" style="6" customWidth="1"/>
    <col min="15" max="15" width="6.7109375" style="6" customWidth="1"/>
    <col min="16" max="17" width="11.42578125" style="68" customWidth="1"/>
    <col min="18" max="19" width="11.42578125" style="49" customWidth="1"/>
    <col min="20" max="20" width="5.42578125" style="49" customWidth="1"/>
    <col min="21" max="16384" width="11.42578125" style="49"/>
  </cols>
  <sheetData>
    <row r="1" spans="1:256" ht="18.75" x14ac:dyDescent="0.3">
      <c r="A1" s="50" t="s">
        <v>57</v>
      </c>
      <c r="B1" s="50"/>
      <c r="C1" s="50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</row>
    <row r="2" spans="1:256" s="47" customFormat="1" ht="45.75" thickBot="1" x14ac:dyDescent="0.3">
      <c r="A2" s="51"/>
      <c r="B2" s="52" t="s">
        <v>1</v>
      </c>
      <c r="C2" s="53"/>
      <c r="D2" s="35" t="s">
        <v>2</v>
      </c>
      <c r="E2" s="35" t="s">
        <v>3</v>
      </c>
      <c r="F2" s="35" t="s">
        <v>4</v>
      </c>
      <c r="G2" s="35" t="s">
        <v>5</v>
      </c>
      <c r="H2" s="64" t="s">
        <v>6</v>
      </c>
      <c r="I2" s="35" t="s">
        <v>7</v>
      </c>
      <c r="J2" s="64" t="s">
        <v>8</v>
      </c>
      <c r="K2" s="64" t="s">
        <v>9</v>
      </c>
      <c r="L2" s="64" t="s">
        <v>10</v>
      </c>
      <c r="M2" s="35" t="s">
        <v>11</v>
      </c>
      <c r="N2" s="64" t="s">
        <v>39</v>
      </c>
      <c r="O2" s="35" t="s">
        <v>12</v>
      </c>
      <c r="P2" s="65"/>
      <c r="Q2" s="65"/>
    </row>
    <row r="3" spans="1:256" s="47" customFormat="1" ht="15.75" x14ac:dyDescent="0.25">
      <c r="A3" s="57" t="s">
        <v>13</v>
      </c>
      <c r="B3" s="51"/>
      <c r="C3" s="54"/>
      <c r="D3" s="5"/>
      <c r="E3" s="5"/>
      <c r="F3" s="5"/>
      <c r="G3" s="5"/>
      <c r="H3" s="66"/>
      <c r="I3" s="5"/>
      <c r="J3" s="66"/>
      <c r="K3" s="66"/>
      <c r="L3" s="66"/>
      <c r="M3" s="5"/>
      <c r="N3" s="66"/>
      <c r="O3" s="5"/>
      <c r="P3" s="65"/>
      <c r="Q3" s="65"/>
    </row>
    <row r="4" spans="1:256" s="47" customFormat="1" x14ac:dyDescent="0.25">
      <c r="A4" s="54"/>
      <c r="B4" s="54" t="s">
        <v>14</v>
      </c>
      <c r="C4" s="54"/>
      <c r="D4" s="6">
        <v>65.67</v>
      </c>
      <c r="E4" s="6">
        <v>145</v>
      </c>
      <c r="F4" s="6">
        <v>71</v>
      </c>
      <c r="G4" s="6">
        <v>74</v>
      </c>
      <c r="H4" s="6">
        <v>0</v>
      </c>
      <c r="I4" s="6">
        <v>6</v>
      </c>
      <c r="J4" s="6">
        <v>6</v>
      </c>
      <c r="K4" s="6">
        <v>2</v>
      </c>
      <c r="L4" s="6">
        <v>8</v>
      </c>
      <c r="M4" s="6">
        <v>9</v>
      </c>
      <c r="N4" s="6">
        <v>0</v>
      </c>
      <c r="O4" s="6">
        <v>114</v>
      </c>
      <c r="P4" s="65"/>
      <c r="Q4" s="65"/>
    </row>
    <row r="5" spans="1:256" s="47" customFormat="1" x14ac:dyDescent="0.25">
      <c r="A5" s="55"/>
      <c r="B5" s="54" t="s">
        <v>15</v>
      </c>
      <c r="C5" s="54"/>
      <c r="D5" s="6">
        <v>3.5</v>
      </c>
      <c r="E5" s="6">
        <v>6</v>
      </c>
      <c r="F5" s="6">
        <v>5</v>
      </c>
      <c r="G5" s="6">
        <v>1</v>
      </c>
      <c r="H5" s="6">
        <v>0</v>
      </c>
      <c r="I5" s="6">
        <v>0</v>
      </c>
      <c r="J5" s="6">
        <v>1</v>
      </c>
      <c r="K5" s="6">
        <v>0</v>
      </c>
      <c r="L5" s="6">
        <v>0</v>
      </c>
      <c r="M5" s="6">
        <v>0</v>
      </c>
      <c r="N5" s="6">
        <v>0</v>
      </c>
      <c r="O5" s="6">
        <v>5</v>
      </c>
      <c r="P5" s="65"/>
      <c r="Q5" s="65"/>
    </row>
    <row r="6" spans="1:256" s="47" customFormat="1" x14ac:dyDescent="0.25">
      <c r="A6" s="55"/>
      <c r="B6" s="54" t="s">
        <v>48</v>
      </c>
      <c r="C6" s="54"/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5"/>
      <c r="Q6" s="65"/>
    </row>
    <row r="7" spans="1:256" s="47" customFormat="1" x14ac:dyDescent="0.25">
      <c r="A7" s="55"/>
      <c r="B7" s="54" t="s">
        <v>16</v>
      </c>
      <c r="C7" s="54"/>
      <c r="D7" s="6">
        <v>118</v>
      </c>
      <c r="E7" s="6">
        <v>118</v>
      </c>
      <c r="F7" s="6">
        <v>69</v>
      </c>
      <c r="G7" s="6">
        <v>49</v>
      </c>
      <c r="H7" s="6">
        <v>0</v>
      </c>
      <c r="I7" s="6">
        <v>9</v>
      </c>
      <c r="J7" s="6">
        <v>4</v>
      </c>
      <c r="K7" s="6">
        <v>5</v>
      </c>
      <c r="L7" s="6">
        <v>2</v>
      </c>
      <c r="M7" s="6">
        <v>0</v>
      </c>
      <c r="N7" s="6">
        <v>0</v>
      </c>
      <c r="O7" s="6">
        <v>98</v>
      </c>
      <c r="P7" s="65"/>
      <c r="Q7" s="65"/>
    </row>
    <row r="8" spans="1:256" s="47" customFormat="1" x14ac:dyDescent="0.25">
      <c r="A8" s="55"/>
      <c r="B8" s="54" t="s">
        <v>17</v>
      </c>
      <c r="C8" s="54"/>
      <c r="D8" s="6">
        <v>60</v>
      </c>
      <c r="E8" s="6">
        <v>60</v>
      </c>
      <c r="F8" s="6">
        <v>39</v>
      </c>
      <c r="G8" s="6">
        <v>21</v>
      </c>
      <c r="H8" s="6">
        <v>0</v>
      </c>
      <c r="I8" s="6">
        <v>10</v>
      </c>
      <c r="J8" s="6">
        <v>5</v>
      </c>
      <c r="K8" s="6">
        <v>8</v>
      </c>
      <c r="L8" s="6">
        <v>6</v>
      </c>
      <c r="M8" s="6">
        <v>0</v>
      </c>
      <c r="N8" s="6">
        <v>0</v>
      </c>
      <c r="O8" s="6">
        <v>31</v>
      </c>
      <c r="P8" s="65"/>
      <c r="Q8" s="65"/>
    </row>
    <row r="9" spans="1:256" s="47" customFormat="1" x14ac:dyDescent="0.25">
      <c r="A9" s="55"/>
      <c r="B9" s="56" t="s">
        <v>18</v>
      </c>
      <c r="C9" s="56"/>
      <c r="D9" s="9">
        <v>152</v>
      </c>
      <c r="E9" s="9">
        <v>152</v>
      </c>
      <c r="F9" s="9">
        <v>78</v>
      </c>
      <c r="G9" s="9">
        <v>74</v>
      </c>
      <c r="H9" s="9">
        <v>0</v>
      </c>
      <c r="I9" s="9">
        <v>16</v>
      </c>
      <c r="J9" s="9">
        <v>11</v>
      </c>
      <c r="K9" s="9">
        <v>14</v>
      </c>
      <c r="L9" s="9">
        <v>1</v>
      </c>
      <c r="M9" s="9">
        <v>0</v>
      </c>
      <c r="N9" s="9">
        <v>0</v>
      </c>
      <c r="O9" s="9">
        <v>110</v>
      </c>
      <c r="P9" s="65"/>
      <c r="Q9" s="65"/>
    </row>
    <row r="10" spans="1:256" s="47" customFormat="1" x14ac:dyDescent="0.25">
      <c r="A10" s="55"/>
      <c r="B10" s="51" t="s">
        <v>19</v>
      </c>
      <c r="C10" s="54"/>
      <c r="D10" s="5">
        <f>SUM(D4:D9)</f>
        <v>399.17</v>
      </c>
      <c r="E10" s="5">
        <f t="shared" ref="E10:O10" si="0">SUM(E4:E9)</f>
        <v>481</v>
      </c>
      <c r="F10" s="5">
        <f t="shared" si="0"/>
        <v>262</v>
      </c>
      <c r="G10" s="5">
        <f t="shared" si="0"/>
        <v>219</v>
      </c>
      <c r="H10" s="5">
        <f t="shared" si="0"/>
        <v>0</v>
      </c>
      <c r="I10" s="5">
        <f t="shared" si="0"/>
        <v>41</v>
      </c>
      <c r="J10" s="5">
        <f t="shared" si="0"/>
        <v>27</v>
      </c>
      <c r="K10" s="5">
        <f t="shared" si="0"/>
        <v>29</v>
      </c>
      <c r="L10" s="5">
        <f t="shared" si="0"/>
        <v>17</v>
      </c>
      <c r="M10" s="5">
        <f t="shared" si="0"/>
        <v>9</v>
      </c>
      <c r="N10" s="5">
        <f t="shared" si="0"/>
        <v>0</v>
      </c>
      <c r="O10" s="5">
        <f t="shared" si="0"/>
        <v>358</v>
      </c>
      <c r="P10" s="65"/>
      <c r="Q10" s="65"/>
    </row>
    <row r="11" spans="1:256" s="47" customFormat="1" ht="15.75" x14ac:dyDescent="0.25">
      <c r="A11" s="57" t="s">
        <v>41</v>
      </c>
      <c r="B11" s="51"/>
      <c r="C11" s="5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65"/>
      <c r="Q11" s="65"/>
    </row>
    <row r="12" spans="1:256" s="47" customFormat="1" ht="18.75" customHeight="1" x14ac:dyDescent="0.25">
      <c r="A12" s="54"/>
      <c r="B12" s="54" t="s">
        <v>14</v>
      </c>
      <c r="C12" s="54"/>
      <c r="D12" s="6">
        <v>16.07</v>
      </c>
      <c r="E12" s="6">
        <v>34</v>
      </c>
      <c r="F12" s="6">
        <v>15</v>
      </c>
      <c r="G12" s="6">
        <v>19</v>
      </c>
      <c r="H12" s="6">
        <v>0</v>
      </c>
      <c r="I12" s="6">
        <v>5</v>
      </c>
      <c r="J12" s="6">
        <v>2</v>
      </c>
      <c r="K12" s="6">
        <v>0</v>
      </c>
      <c r="L12" s="6">
        <v>3</v>
      </c>
      <c r="M12" s="6">
        <v>2</v>
      </c>
      <c r="N12" s="6">
        <v>0</v>
      </c>
      <c r="O12" s="6">
        <v>22</v>
      </c>
      <c r="P12" s="65"/>
      <c r="Q12" s="65"/>
    </row>
    <row r="13" spans="1:256" s="47" customFormat="1" ht="18.75" customHeight="1" x14ac:dyDescent="0.25">
      <c r="A13" s="54"/>
      <c r="B13" s="54" t="s">
        <v>51</v>
      </c>
      <c r="C13" s="54"/>
      <c r="D13" s="6">
        <v>0.5</v>
      </c>
      <c r="E13" s="6">
        <v>1</v>
      </c>
      <c r="F13" s="6">
        <v>0</v>
      </c>
      <c r="G13" s="6">
        <v>1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0</v>
      </c>
      <c r="N13" s="6">
        <v>0</v>
      </c>
      <c r="O13" s="6">
        <v>1</v>
      </c>
      <c r="P13" s="65"/>
      <c r="Q13" s="65"/>
    </row>
    <row r="14" spans="1:256" s="47" customFormat="1" ht="18.75" customHeight="1" x14ac:dyDescent="0.25">
      <c r="A14" s="54"/>
      <c r="B14" s="54" t="s">
        <v>48</v>
      </c>
      <c r="C14" s="54"/>
      <c r="D14" s="6">
        <v>0.67</v>
      </c>
      <c r="E14" s="6">
        <v>1</v>
      </c>
      <c r="F14" s="6">
        <v>0</v>
      </c>
      <c r="G14" s="6">
        <v>1</v>
      </c>
      <c r="H14" s="6">
        <v>0</v>
      </c>
      <c r="I14" s="6">
        <v>0</v>
      </c>
      <c r="J14" s="6">
        <v>0</v>
      </c>
      <c r="K14" s="6">
        <v>0</v>
      </c>
      <c r="L14" s="6">
        <v>0</v>
      </c>
      <c r="M14" s="6">
        <v>0</v>
      </c>
      <c r="N14" s="6">
        <v>0</v>
      </c>
      <c r="O14" s="6">
        <v>1</v>
      </c>
      <c r="P14" s="65"/>
      <c r="Q14" s="65"/>
    </row>
    <row r="15" spans="1:256" s="47" customFormat="1" x14ac:dyDescent="0.25">
      <c r="A15" s="55"/>
      <c r="B15" s="54" t="s">
        <v>16</v>
      </c>
      <c r="C15" s="54"/>
      <c r="D15" s="6">
        <v>42</v>
      </c>
      <c r="E15" s="6">
        <v>42</v>
      </c>
      <c r="F15" s="6">
        <v>17</v>
      </c>
      <c r="G15" s="6">
        <v>25</v>
      </c>
      <c r="H15" s="6">
        <v>0</v>
      </c>
      <c r="I15" s="6">
        <v>7</v>
      </c>
      <c r="J15" s="6">
        <v>2</v>
      </c>
      <c r="K15" s="6">
        <v>2</v>
      </c>
      <c r="L15" s="6">
        <v>2</v>
      </c>
      <c r="M15" s="6">
        <v>0</v>
      </c>
      <c r="N15" s="6">
        <v>0</v>
      </c>
      <c r="O15" s="6">
        <v>29</v>
      </c>
      <c r="P15" s="65"/>
      <c r="Q15" s="65"/>
    </row>
    <row r="16" spans="1:256" s="47" customFormat="1" x14ac:dyDescent="0.25">
      <c r="A16" s="55"/>
      <c r="B16" s="54" t="s">
        <v>17</v>
      </c>
      <c r="C16" s="54"/>
      <c r="D16" s="6">
        <v>26</v>
      </c>
      <c r="E16" s="6">
        <v>26</v>
      </c>
      <c r="F16" s="6">
        <v>8</v>
      </c>
      <c r="G16" s="6">
        <v>18</v>
      </c>
      <c r="H16" s="6">
        <v>0</v>
      </c>
      <c r="I16" s="6">
        <v>4</v>
      </c>
      <c r="J16" s="6">
        <v>1</v>
      </c>
      <c r="K16" s="6">
        <v>1</v>
      </c>
      <c r="L16" s="6">
        <v>5</v>
      </c>
      <c r="M16" s="6">
        <v>0</v>
      </c>
      <c r="N16" s="6">
        <v>0</v>
      </c>
      <c r="O16" s="6">
        <v>15</v>
      </c>
      <c r="P16" s="65"/>
      <c r="Q16" s="65"/>
    </row>
    <row r="17" spans="1:17" s="47" customFormat="1" x14ac:dyDescent="0.25">
      <c r="A17" s="55"/>
      <c r="B17" s="54" t="s">
        <v>18</v>
      </c>
      <c r="C17" s="54"/>
      <c r="D17" s="6">
        <v>63</v>
      </c>
      <c r="E17" s="6">
        <v>63</v>
      </c>
      <c r="F17" s="6">
        <v>13</v>
      </c>
      <c r="G17" s="9">
        <v>50</v>
      </c>
      <c r="H17" s="6">
        <v>0</v>
      </c>
      <c r="I17" s="6">
        <v>16</v>
      </c>
      <c r="J17" s="6">
        <v>1</v>
      </c>
      <c r="K17" s="6">
        <v>3</v>
      </c>
      <c r="L17" s="6">
        <v>0</v>
      </c>
      <c r="M17" s="6">
        <v>0</v>
      </c>
      <c r="N17" s="6">
        <v>0</v>
      </c>
      <c r="O17" s="6">
        <v>43</v>
      </c>
      <c r="P17" s="65"/>
      <c r="Q17" s="65"/>
    </row>
    <row r="18" spans="1:17" s="47" customFormat="1" x14ac:dyDescent="0.25">
      <c r="A18" s="55"/>
      <c r="B18" s="58" t="s">
        <v>19</v>
      </c>
      <c r="C18" s="59"/>
      <c r="D18" s="19">
        <f t="shared" ref="D18:O18" si="1">SUM(D12:D17)</f>
        <v>148.24</v>
      </c>
      <c r="E18" s="19">
        <f t="shared" si="1"/>
        <v>167</v>
      </c>
      <c r="F18" s="19">
        <f t="shared" si="1"/>
        <v>53</v>
      </c>
      <c r="G18" s="5">
        <f t="shared" si="1"/>
        <v>114</v>
      </c>
      <c r="H18" s="19">
        <f t="shared" si="1"/>
        <v>0</v>
      </c>
      <c r="I18" s="19">
        <f t="shared" si="1"/>
        <v>32</v>
      </c>
      <c r="J18" s="19">
        <f t="shared" si="1"/>
        <v>6</v>
      </c>
      <c r="K18" s="19">
        <f t="shared" si="1"/>
        <v>6</v>
      </c>
      <c r="L18" s="19">
        <f t="shared" si="1"/>
        <v>10</v>
      </c>
      <c r="M18" s="19">
        <f t="shared" si="1"/>
        <v>2</v>
      </c>
      <c r="N18" s="19">
        <f t="shared" si="1"/>
        <v>0</v>
      </c>
      <c r="O18" s="19">
        <f t="shared" si="1"/>
        <v>111</v>
      </c>
      <c r="P18" s="65"/>
      <c r="Q18" s="65"/>
    </row>
    <row r="19" spans="1:17" s="47" customFormat="1" ht="15.75" x14ac:dyDescent="0.25">
      <c r="A19" s="57" t="s">
        <v>43</v>
      </c>
      <c r="B19" s="51"/>
      <c r="C19" s="5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65"/>
      <c r="Q19" s="65"/>
    </row>
    <row r="20" spans="1:17" s="47" customFormat="1" x14ac:dyDescent="0.25">
      <c r="A20" s="54"/>
      <c r="B20" s="54" t="s">
        <v>14</v>
      </c>
      <c r="C20" s="54"/>
      <c r="D20" s="6">
        <v>13.88</v>
      </c>
      <c r="E20" s="6">
        <v>38</v>
      </c>
      <c r="F20" s="6">
        <v>28</v>
      </c>
      <c r="G20" s="6">
        <v>10</v>
      </c>
      <c r="H20" s="6">
        <v>0</v>
      </c>
      <c r="I20" s="6">
        <v>3</v>
      </c>
      <c r="J20" s="6">
        <v>6</v>
      </c>
      <c r="K20" s="6">
        <v>1</v>
      </c>
      <c r="L20" s="6">
        <v>0</v>
      </c>
      <c r="M20" s="6">
        <v>2</v>
      </c>
      <c r="N20" s="6">
        <v>0</v>
      </c>
      <c r="O20" s="6">
        <v>26</v>
      </c>
      <c r="P20" s="65"/>
      <c r="Q20" s="65"/>
    </row>
    <row r="21" spans="1:17" s="47" customFormat="1" x14ac:dyDescent="0.25">
      <c r="A21" s="55"/>
      <c r="B21" s="54" t="s">
        <v>15</v>
      </c>
      <c r="C21" s="54"/>
      <c r="D21" s="6">
        <v>2.17</v>
      </c>
      <c r="E21" s="6">
        <v>4</v>
      </c>
      <c r="F21" s="6">
        <v>3</v>
      </c>
      <c r="G21" s="6">
        <v>1</v>
      </c>
      <c r="H21" s="6">
        <v>0</v>
      </c>
      <c r="I21" s="6">
        <v>0</v>
      </c>
      <c r="J21" s="6">
        <v>0</v>
      </c>
      <c r="K21" s="6">
        <v>1</v>
      </c>
      <c r="L21" s="6">
        <v>0</v>
      </c>
      <c r="M21" s="6">
        <v>0</v>
      </c>
      <c r="N21" s="6">
        <v>0</v>
      </c>
      <c r="O21" s="6">
        <v>3</v>
      </c>
      <c r="P21" s="65"/>
      <c r="Q21" s="65"/>
    </row>
    <row r="22" spans="1:17" s="47" customFormat="1" x14ac:dyDescent="0.25">
      <c r="A22" s="55"/>
      <c r="B22" s="54" t="s">
        <v>16</v>
      </c>
      <c r="C22" s="54"/>
      <c r="D22" s="6">
        <v>6</v>
      </c>
      <c r="E22" s="6">
        <v>6</v>
      </c>
      <c r="F22" s="6">
        <v>5</v>
      </c>
      <c r="G22" s="6">
        <v>1</v>
      </c>
      <c r="H22" s="6">
        <v>0</v>
      </c>
      <c r="I22" s="6">
        <v>1</v>
      </c>
      <c r="J22" s="6">
        <v>0</v>
      </c>
      <c r="K22" s="6">
        <v>1</v>
      </c>
      <c r="L22" s="6">
        <v>0</v>
      </c>
      <c r="M22" s="6">
        <v>0</v>
      </c>
      <c r="N22" s="6">
        <v>0</v>
      </c>
      <c r="O22" s="6">
        <v>4</v>
      </c>
      <c r="P22" s="65"/>
      <c r="Q22" s="65"/>
    </row>
    <row r="23" spans="1:17" s="47" customFormat="1" x14ac:dyDescent="0.25">
      <c r="A23" s="55"/>
      <c r="B23" s="54" t="s">
        <v>17</v>
      </c>
      <c r="C23" s="54"/>
      <c r="D23" s="6">
        <v>17</v>
      </c>
      <c r="E23" s="6">
        <v>17</v>
      </c>
      <c r="F23" s="6">
        <v>14</v>
      </c>
      <c r="G23" s="6">
        <v>3</v>
      </c>
      <c r="H23" s="6">
        <v>0</v>
      </c>
      <c r="I23" s="6">
        <v>1</v>
      </c>
      <c r="J23" s="6">
        <v>1</v>
      </c>
      <c r="K23" s="6">
        <v>2</v>
      </c>
      <c r="L23" s="6">
        <v>3</v>
      </c>
      <c r="M23" s="6">
        <v>0</v>
      </c>
      <c r="N23" s="6">
        <v>0</v>
      </c>
      <c r="O23" s="6">
        <v>10</v>
      </c>
      <c r="P23" s="65"/>
      <c r="Q23" s="65"/>
    </row>
    <row r="24" spans="1:17" s="47" customFormat="1" x14ac:dyDescent="0.25">
      <c r="A24" s="55"/>
      <c r="B24" s="56" t="s">
        <v>18</v>
      </c>
      <c r="C24" s="56"/>
      <c r="D24" s="9">
        <v>27</v>
      </c>
      <c r="E24" s="9">
        <v>27</v>
      </c>
      <c r="F24" s="9">
        <v>16</v>
      </c>
      <c r="G24" s="9">
        <v>11</v>
      </c>
      <c r="H24" s="9">
        <v>0</v>
      </c>
      <c r="I24" s="9">
        <v>3</v>
      </c>
      <c r="J24" s="9">
        <v>4</v>
      </c>
      <c r="K24" s="9">
        <v>0</v>
      </c>
      <c r="L24" s="9">
        <v>0</v>
      </c>
      <c r="M24" s="9">
        <v>0</v>
      </c>
      <c r="N24" s="9">
        <v>0</v>
      </c>
      <c r="O24" s="9">
        <v>20</v>
      </c>
      <c r="P24" s="65"/>
      <c r="Q24" s="65"/>
    </row>
    <row r="25" spans="1:17" s="47" customFormat="1" x14ac:dyDescent="0.25">
      <c r="A25" s="55"/>
      <c r="B25" s="51" t="s">
        <v>19</v>
      </c>
      <c r="C25" s="54"/>
      <c r="D25" s="5">
        <f>SUM(D20:D24)</f>
        <v>66.05</v>
      </c>
      <c r="E25" s="5">
        <f t="shared" ref="E25:O25" si="2">SUM(E20:E24)</f>
        <v>92</v>
      </c>
      <c r="F25" s="5">
        <f t="shared" si="2"/>
        <v>66</v>
      </c>
      <c r="G25" s="5">
        <f t="shared" si="2"/>
        <v>26</v>
      </c>
      <c r="H25" s="5">
        <f t="shared" si="2"/>
        <v>0</v>
      </c>
      <c r="I25" s="5">
        <f t="shared" si="2"/>
        <v>8</v>
      </c>
      <c r="J25" s="5">
        <f t="shared" si="2"/>
        <v>11</v>
      </c>
      <c r="K25" s="5">
        <f t="shared" si="2"/>
        <v>5</v>
      </c>
      <c r="L25" s="5">
        <f t="shared" si="2"/>
        <v>3</v>
      </c>
      <c r="M25" s="5">
        <f t="shared" si="2"/>
        <v>2</v>
      </c>
      <c r="N25" s="5">
        <f t="shared" si="2"/>
        <v>0</v>
      </c>
      <c r="O25" s="5">
        <f t="shared" si="2"/>
        <v>63</v>
      </c>
      <c r="P25" s="65"/>
      <c r="Q25" s="65"/>
    </row>
    <row r="26" spans="1:17" s="47" customFormat="1" ht="15.75" x14ac:dyDescent="0.25">
      <c r="A26" s="57" t="s">
        <v>22</v>
      </c>
      <c r="B26" s="51"/>
      <c r="C26" s="5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65"/>
      <c r="Q26" s="65"/>
    </row>
    <row r="27" spans="1:17" s="47" customFormat="1" x14ac:dyDescent="0.25">
      <c r="A27" s="54"/>
      <c r="B27" s="54" t="s">
        <v>14</v>
      </c>
      <c r="C27" s="54"/>
      <c r="D27" s="6">
        <v>16.25</v>
      </c>
      <c r="E27" s="6">
        <v>29</v>
      </c>
      <c r="F27" s="6">
        <v>8</v>
      </c>
      <c r="G27" s="6">
        <v>21</v>
      </c>
      <c r="H27" s="6">
        <v>0</v>
      </c>
      <c r="I27" s="6">
        <v>1</v>
      </c>
      <c r="J27" s="6">
        <v>0</v>
      </c>
      <c r="K27" s="6">
        <v>0</v>
      </c>
      <c r="L27" s="6">
        <v>1</v>
      </c>
      <c r="M27" s="6">
        <v>0</v>
      </c>
      <c r="N27" s="6">
        <v>0</v>
      </c>
      <c r="O27" s="6">
        <v>27</v>
      </c>
      <c r="P27" s="65"/>
      <c r="Q27" s="65"/>
    </row>
    <row r="28" spans="1:17" s="47" customFormat="1" x14ac:dyDescent="0.25">
      <c r="A28" s="55"/>
      <c r="B28" s="54" t="s">
        <v>16</v>
      </c>
      <c r="C28" s="54"/>
      <c r="D28" s="6">
        <v>14</v>
      </c>
      <c r="E28" s="6">
        <v>14</v>
      </c>
      <c r="F28" s="6">
        <v>7</v>
      </c>
      <c r="G28" s="6">
        <v>7</v>
      </c>
      <c r="H28" s="6">
        <v>0</v>
      </c>
      <c r="I28" s="6">
        <v>1</v>
      </c>
      <c r="J28" s="6">
        <v>2</v>
      </c>
      <c r="K28" s="6">
        <v>1</v>
      </c>
      <c r="L28" s="6">
        <v>0</v>
      </c>
      <c r="M28" s="6">
        <v>0</v>
      </c>
      <c r="N28" s="6">
        <v>0</v>
      </c>
      <c r="O28" s="6">
        <v>10</v>
      </c>
      <c r="P28" s="65"/>
      <c r="Q28" s="65"/>
    </row>
    <row r="29" spans="1:17" s="47" customFormat="1" x14ac:dyDescent="0.25">
      <c r="A29" s="55"/>
      <c r="B29" s="54" t="s">
        <v>17</v>
      </c>
      <c r="C29" s="54"/>
      <c r="D29" s="6">
        <v>18</v>
      </c>
      <c r="E29" s="6">
        <v>18</v>
      </c>
      <c r="F29" s="6">
        <v>8</v>
      </c>
      <c r="G29" s="6">
        <v>10</v>
      </c>
      <c r="H29" s="6">
        <v>0</v>
      </c>
      <c r="I29" s="6">
        <v>12</v>
      </c>
      <c r="J29" s="6">
        <v>1</v>
      </c>
      <c r="K29" s="6">
        <v>0</v>
      </c>
      <c r="L29" s="6">
        <v>2</v>
      </c>
      <c r="M29" s="6">
        <v>0</v>
      </c>
      <c r="N29" s="6">
        <v>0</v>
      </c>
      <c r="O29" s="6">
        <v>3</v>
      </c>
      <c r="P29" s="65"/>
      <c r="Q29" s="65"/>
    </row>
    <row r="30" spans="1:17" s="47" customFormat="1" x14ac:dyDescent="0.25">
      <c r="A30" s="55"/>
      <c r="B30" s="56" t="s">
        <v>18</v>
      </c>
      <c r="C30" s="56"/>
      <c r="D30" s="6">
        <v>40</v>
      </c>
      <c r="E30" s="6">
        <v>40</v>
      </c>
      <c r="F30" s="6">
        <v>10</v>
      </c>
      <c r="G30" s="9">
        <v>30</v>
      </c>
      <c r="H30" s="6">
        <v>0</v>
      </c>
      <c r="I30" s="6">
        <v>14</v>
      </c>
      <c r="J30" s="6">
        <v>1</v>
      </c>
      <c r="K30" s="6">
        <v>0</v>
      </c>
      <c r="L30" s="6">
        <v>1</v>
      </c>
      <c r="M30" s="6">
        <v>0</v>
      </c>
      <c r="N30" s="6">
        <v>1</v>
      </c>
      <c r="O30" s="6">
        <v>23</v>
      </c>
      <c r="P30" s="65"/>
      <c r="Q30" s="65"/>
    </row>
    <row r="31" spans="1:17" s="47" customFormat="1" x14ac:dyDescent="0.25">
      <c r="A31" s="55"/>
      <c r="B31" s="51" t="s">
        <v>19</v>
      </c>
      <c r="C31" s="54"/>
      <c r="D31" s="19">
        <f>SUM(D27:D30)</f>
        <v>88.25</v>
      </c>
      <c r="E31" s="19">
        <f>SUM(F31:G31)</f>
        <v>101</v>
      </c>
      <c r="F31" s="19">
        <f t="shared" ref="F31:O31" si="3">SUM(F27:F30)</f>
        <v>33</v>
      </c>
      <c r="G31" s="5">
        <f t="shared" si="3"/>
        <v>68</v>
      </c>
      <c r="H31" s="19">
        <f t="shared" si="3"/>
        <v>0</v>
      </c>
      <c r="I31" s="19">
        <f t="shared" si="3"/>
        <v>28</v>
      </c>
      <c r="J31" s="19">
        <f t="shared" si="3"/>
        <v>4</v>
      </c>
      <c r="K31" s="19">
        <f t="shared" si="3"/>
        <v>1</v>
      </c>
      <c r="L31" s="19">
        <f t="shared" si="3"/>
        <v>4</v>
      </c>
      <c r="M31" s="19">
        <f t="shared" si="3"/>
        <v>0</v>
      </c>
      <c r="N31" s="19">
        <f t="shared" si="3"/>
        <v>1</v>
      </c>
      <c r="O31" s="19">
        <f t="shared" si="3"/>
        <v>63</v>
      </c>
      <c r="P31" s="65"/>
      <c r="Q31" s="65"/>
    </row>
    <row r="32" spans="1:17" s="47" customFormat="1" ht="15.75" x14ac:dyDescent="0.25">
      <c r="A32" s="57" t="s">
        <v>58</v>
      </c>
      <c r="B32" s="54"/>
      <c r="C32" s="54"/>
      <c r="D32" s="6"/>
      <c r="E32" s="5"/>
      <c r="F32" s="6"/>
      <c r="G32" s="6"/>
      <c r="H32" s="6"/>
      <c r="I32" s="6"/>
      <c r="J32" s="6"/>
      <c r="K32" s="6"/>
      <c r="L32" s="6"/>
      <c r="M32" s="6"/>
      <c r="N32" s="6"/>
      <c r="O32" s="6"/>
      <c r="P32" s="65"/>
      <c r="Q32" s="65"/>
    </row>
    <row r="33" spans="1:17" s="47" customFormat="1" x14ac:dyDescent="0.25">
      <c r="A33" s="54"/>
      <c r="B33" s="54" t="s">
        <v>14</v>
      </c>
      <c r="C33" s="54"/>
      <c r="D33" s="6">
        <v>0</v>
      </c>
      <c r="E33" s="6">
        <v>0</v>
      </c>
      <c r="F33" s="6">
        <v>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5"/>
      <c r="Q33" s="65"/>
    </row>
    <row r="34" spans="1:17" s="47" customFormat="1" x14ac:dyDescent="0.25">
      <c r="A34" s="55"/>
      <c r="B34" s="54" t="s">
        <v>16</v>
      </c>
      <c r="C34" s="54"/>
      <c r="D34" s="6">
        <v>0</v>
      </c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6">
        <v>0</v>
      </c>
      <c r="P34" s="65"/>
      <c r="Q34" s="65"/>
    </row>
    <row r="35" spans="1:17" s="47" customFormat="1" x14ac:dyDescent="0.25">
      <c r="A35" s="55"/>
      <c r="B35" s="54" t="s">
        <v>17</v>
      </c>
      <c r="C35" s="54"/>
      <c r="D35" s="6">
        <v>0</v>
      </c>
      <c r="E35" s="6">
        <v>0</v>
      </c>
      <c r="F35" s="6">
        <v>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5"/>
      <c r="Q35" s="65"/>
    </row>
    <row r="36" spans="1:17" s="47" customFormat="1" x14ac:dyDescent="0.25">
      <c r="A36" s="55"/>
      <c r="B36" s="56" t="s">
        <v>18</v>
      </c>
      <c r="C36" s="56"/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0</v>
      </c>
      <c r="N36" s="9">
        <v>0</v>
      </c>
      <c r="O36" s="9">
        <v>0</v>
      </c>
      <c r="P36" s="65"/>
      <c r="Q36" s="65"/>
    </row>
    <row r="37" spans="1:17" s="47" customFormat="1" x14ac:dyDescent="0.25">
      <c r="A37" s="55"/>
      <c r="B37" s="51" t="s">
        <v>19</v>
      </c>
      <c r="C37" s="54"/>
      <c r="D37" s="5">
        <f>SUM(D33:D36)</f>
        <v>0</v>
      </c>
      <c r="E37" s="5">
        <f>SUM(F37:G37)</f>
        <v>0</v>
      </c>
      <c r="F37" s="5">
        <f t="shared" ref="F37:O37" si="4">SUM(F33:F36)</f>
        <v>0</v>
      </c>
      <c r="G37" s="5">
        <f t="shared" si="4"/>
        <v>0</v>
      </c>
      <c r="H37" s="5">
        <f t="shared" si="4"/>
        <v>0</v>
      </c>
      <c r="I37" s="5">
        <f t="shared" si="4"/>
        <v>0</v>
      </c>
      <c r="J37" s="5">
        <f t="shared" si="4"/>
        <v>0</v>
      </c>
      <c r="K37" s="5">
        <f t="shared" si="4"/>
        <v>0</v>
      </c>
      <c r="L37" s="5">
        <f t="shared" si="4"/>
        <v>0</v>
      </c>
      <c r="M37" s="5">
        <f t="shared" si="4"/>
        <v>0</v>
      </c>
      <c r="N37" s="5">
        <f t="shared" si="4"/>
        <v>0</v>
      </c>
      <c r="O37" s="5">
        <f t="shared" si="4"/>
        <v>0</v>
      </c>
      <c r="P37" s="65"/>
      <c r="Q37" s="65"/>
    </row>
    <row r="38" spans="1:17" s="47" customFormat="1" ht="15.75" x14ac:dyDescent="0.25">
      <c r="A38" s="57" t="s">
        <v>53</v>
      </c>
      <c r="B38" s="51"/>
      <c r="C38" s="54"/>
      <c r="D38" s="6"/>
      <c r="E38" s="5"/>
      <c r="F38" s="6"/>
      <c r="G38" s="6"/>
      <c r="H38" s="6"/>
      <c r="I38" s="6"/>
      <c r="J38" s="6"/>
      <c r="K38" s="6"/>
      <c r="L38" s="6"/>
      <c r="M38" s="6"/>
      <c r="N38" s="6"/>
      <c r="O38" s="6"/>
      <c r="P38" s="65"/>
      <c r="Q38" s="65"/>
    </row>
    <row r="39" spans="1:17" s="47" customFormat="1" x14ac:dyDescent="0.25">
      <c r="A39" s="54"/>
      <c r="B39" s="54" t="s">
        <v>14</v>
      </c>
      <c r="C39" s="54"/>
      <c r="D39" s="6">
        <v>35.17</v>
      </c>
      <c r="E39" s="6">
        <v>92</v>
      </c>
      <c r="F39" s="6">
        <v>84</v>
      </c>
      <c r="G39" s="6">
        <v>8</v>
      </c>
      <c r="H39" s="6">
        <v>0</v>
      </c>
      <c r="I39" s="6">
        <v>3</v>
      </c>
      <c r="J39" s="6">
        <v>6</v>
      </c>
      <c r="K39" s="6">
        <v>2</v>
      </c>
      <c r="L39" s="6">
        <v>0</v>
      </c>
      <c r="M39" s="6">
        <v>6</v>
      </c>
      <c r="N39" s="6">
        <v>0</v>
      </c>
      <c r="O39" s="6">
        <v>75</v>
      </c>
      <c r="P39" s="65"/>
      <c r="Q39" s="65"/>
    </row>
    <row r="40" spans="1:17" s="47" customFormat="1" x14ac:dyDescent="0.25">
      <c r="A40" s="55"/>
      <c r="B40" s="54" t="s">
        <v>16</v>
      </c>
      <c r="C40" s="54"/>
      <c r="D40" s="6">
        <v>25</v>
      </c>
      <c r="E40" s="6">
        <v>25</v>
      </c>
      <c r="F40" s="6">
        <v>23</v>
      </c>
      <c r="G40" s="6">
        <v>2</v>
      </c>
      <c r="H40" s="6">
        <v>0</v>
      </c>
      <c r="I40" s="6">
        <v>0</v>
      </c>
      <c r="J40" s="6">
        <v>0</v>
      </c>
      <c r="K40" s="6">
        <v>1</v>
      </c>
      <c r="L40" s="6">
        <v>0</v>
      </c>
      <c r="M40" s="6">
        <v>0</v>
      </c>
      <c r="N40" s="6">
        <v>0</v>
      </c>
      <c r="O40" s="6">
        <v>24</v>
      </c>
      <c r="P40" s="65"/>
      <c r="Q40" s="65"/>
    </row>
    <row r="41" spans="1:17" s="47" customFormat="1" x14ac:dyDescent="0.25">
      <c r="A41" s="55"/>
      <c r="B41" s="54" t="s">
        <v>17</v>
      </c>
      <c r="C41" s="54"/>
      <c r="D41" s="6">
        <v>10</v>
      </c>
      <c r="E41" s="6">
        <v>10</v>
      </c>
      <c r="F41" s="6">
        <v>8</v>
      </c>
      <c r="G41" s="6">
        <v>2</v>
      </c>
      <c r="H41" s="6">
        <v>0</v>
      </c>
      <c r="I41" s="6">
        <v>3</v>
      </c>
      <c r="J41" s="6">
        <v>0</v>
      </c>
      <c r="K41" s="6">
        <v>0</v>
      </c>
      <c r="L41" s="6">
        <v>3</v>
      </c>
      <c r="M41" s="6">
        <v>0</v>
      </c>
      <c r="N41" s="6">
        <v>0</v>
      </c>
      <c r="O41" s="6">
        <v>4</v>
      </c>
      <c r="P41" s="65"/>
      <c r="Q41" s="65"/>
    </row>
    <row r="42" spans="1:17" s="47" customFormat="1" ht="13.5" customHeight="1" x14ac:dyDescent="0.25">
      <c r="A42" s="55"/>
      <c r="B42" s="56" t="s">
        <v>18</v>
      </c>
      <c r="C42" s="56"/>
      <c r="D42" s="9">
        <v>22</v>
      </c>
      <c r="E42" s="9">
        <v>22</v>
      </c>
      <c r="F42" s="9">
        <v>18</v>
      </c>
      <c r="G42" s="9">
        <v>4</v>
      </c>
      <c r="H42" s="9">
        <v>0</v>
      </c>
      <c r="I42" s="9">
        <v>4</v>
      </c>
      <c r="J42" s="9">
        <v>2</v>
      </c>
      <c r="K42" s="9">
        <v>1</v>
      </c>
      <c r="L42" s="9">
        <v>0</v>
      </c>
      <c r="M42" s="9">
        <v>0</v>
      </c>
      <c r="N42" s="9">
        <v>0</v>
      </c>
      <c r="O42" s="9">
        <v>15</v>
      </c>
      <c r="P42" s="65"/>
      <c r="Q42" s="65"/>
    </row>
    <row r="43" spans="1:17" s="47" customFormat="1" x14ac:dyDescent="0.25">
      <c r="A43" s="55"/>
      <c r="B43" s="51" t="s">
        <v>19</v>
      </c>
      <c r="C43" s="54"/>
      <c r="D43" s="5">
        <f>SUM(D39:D42)</f>
        <v>92.17</v>
      </c>
      <c r="E43" s="5">
        <f>SUM(F43:G43)</f>
        <v>149</v>
      </c>
      <c r="F43" s="5">
        <f t="shared" ref="F43:O43" si="5">SUM(F39:F42)</f>
        <v>133</v>
      </c>
      <c r="G43" s="5">
        <f t="shared" si="5"/>
        <v>16</v>
      </c>
      <c r="H43" s="5">
        <f t="shared" si="5"/>
        <v>0</v>
      </c>
      <c r="I43" s="5">
        <f t="shared" si="5"/>
        <v>10</v>
      </c>
      <c r="J43" s="5">
        <f t="shared" si="5"/>
        <v>8</v>
      </c>
      <c r="K43" s="5">
        <f t="shared" si="5"/>
        <v>4</v>
      </c>
      <c r="L43" s="5">
        <f t="shared" si="5"/>
        <v>3</v>
      </c>
      <c r="M43" s="5">
        <f t="shared" si="5"/>
        <v>6</v>
      </c>
      <c r="N43" s="5">
        <f t="shared" si="5"/>
        <v>0</v>
      </c>
      <c r="O43" s="5">
        <f t="shared" si="5"/>
        <v>118</v>
      </c>
      <c r="P43" s="65"/>
      <c r="Q43" s="65"/>
    </row>
    <row r="44" spans="1:17" s="47" customFormat="1" ht="15.75" x14ac:dyDescent="0.25">
      <c r="A44" s="60" t="s">
        <v>49</v>
      </c>
      <c r="B44" s="51"/>
      <c r="C44" s="54"/>
      <c r="D44" s="6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65"/>
      <c r="Q44" s="65"/>
    </row>
    <row r="45" spans="1:17" s="47" customFormat="1" x14ac:dyDescent="0.25">
      <c r="A45" s="54"/>
      <c r="B45" s="54" t="s">
        <v>14</v>
      </c>
      <c r="C45" s="54"/>
      <c r="D45" s="6">
        <v>5.43</v>
      </c>
      <c r="E45" s="6">
        <v>17</v>
      </c>
      <c r="F45" s="6">
        <v>12</v>
      </c>
      <c r="G45" s="6">
        <v>5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3</v>
      </c>
      <c r="N45" s="6">
        <v>0</v>
      </c>
      <c r="O45" s="6">
        <v>14</v>
      </c>
      <c r="P45" s="65"/>
      <c r="Q45" s="65"/>
    </row>
    <row r="46" spans="1:17" s="47" customFormat="1" x14ac:dyDescent="0.25">
      <c r="A46" s="61"/>
      <c r="B46" s="54" t="s">
        <v>40</v>
      </c>
      <c r="C46" s="54"/>
      <c r="D46" s="6">
        <v>0.5</v>
      </c>
      <c r="E46" s="6">
        <v>1</v>
      </c>
      <c r="F46" s="6">
        <v>0</v>
      </c>
      <c r="G46" s="6">
        <v>1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1</v>
      </c>
      <c r="P46" s="65"/>
      <c r="Q46" s="65"/>
    </row>
    <row r="47" spans="1:17" s="47" customFormat="1" x14ac:dyDescent="0.25">
      <c r="A47" s="54"/>
      <c r="B47" s="54" t="s">
        <v>16</v>
      </c>
      <c r="C47" s="54"/>
      <c r="D47" s="6">
        <v>6.5</v>
      </c>
      <c r="E47" s="6">
        <v>7</v>
      </c>
      <c r="F47" s="6">
        <v>5</v>
      </c>
      <c r="G47" s="6">
        <v>2</v>
      </c>
      <c r="H47" s="6">
        <v>0</v>
      </c>
      <c r="I47" s="6">
        <v>0</v>
      </c>
      <c r="J47" s="6">
        <v>0</v>
      </c>
      <c r="K47" s="6">
        <v>0</v>
      </c>
      <c r="L47" s="6">
        <v>1</v>
      </c>
      <c r="M47" s="6">
        <v>0</v>
      </c>
      <c r="N47" s="6">
        <v>0</v>
      </c>
      <c r="O47" s="6">
        <v>6</v>
      </c>
      <c r="P47" s="65"/>
      <c r="Q47" s="65"/>
    </row>
    <row r="48" spans="1:17" s="47" customFormat="1" x14ac:dyDescent="0.25">
      <c r="A48" s="55"/>
      <c r="B48" s="54" t="s">
        <v>17</v>
      </c>
      <c r="C48" s="54"/>
      <c r="D48" s="6">
        <v>5</v>
      </c>
      <c r="E48" s="6">
        <v>5</v>
      </c>
      <c r="F48" s="6">
        <v>3</v>
      </c>
      <c r="G48" s="6">
        <v>2</v>
      </c>
      <c r="H48" s="6">
        <v>0</v>
      </c>
      <c r="I48" s="6">
        <v>1</v>
      </c>
      <c r="J48" s="6">
        <v>0</v>
      </c>
      <c r="K48" s="6">
        <v>0</v>
      </c>
      <c r="L48" s="6">
        <v>1</v>
      </c>
      <c r="M48" s="6">
        <v>0</v>
      </c>
      <c r="N48" s="6">
        <v>0</v>
      </c>
      <c r="O48" s="6">
        <v>3</v>
      </c>
      <c r="P48" s="65"/>
      <c r="Q48" s="65"/>
    </row>
    <row r="49" spans="1:17" s="47" customFormat="1" x14ac:dyDescent="0.25">
      <c r="A49" s="55"/>
      <c r="B49" s="56" t="s">
        <v>18</v>
      </c>
      <c r="C49" s="56"/>
      <c r="D49" s="9">
        <v>22</v>
      </c>
      <c r="E49" s="9">
        <v>22</v>
      </c>
      <c r="F49" s="9">
        <v>12</v>
      </c>
      <c r="G49" s="9">
        <v>10</v>
      </c>
      <c r="H49" s="9">
        <v>0</v>
      </c>
      <c r="I49" s="9">
        <v>2</v>
      </c>
      <c r="J49" s="9">
        <v>3</v>
      </c>
      <c r="K49" s="9">
        <v>0</v>
      </c>
      <c r="L49" s="9">
        <v>0</v>
      </c>
      <c r="M49" s="9">
        <v>0</v>
      </c>
      <c r="N49" s="9">
        <v>0</v>
      </c>
      <c r="O49" s="9">
        <v>17</v>
      </c>
      <c r="P49" s="65"/>
      <c r="Q49" s="65"/>
    </row>
    <row r="50" spans="1:17" s="47" customFormat="1" x14ac:dyDescent="0.25">
      <c r="A50" s="55"/>
      <c r="B50" s="51" t="s">
        <v>19</v>
      </c>
      <c r="C50" s="54"/>
      <c r="D50" s="5">
        <f>SUM(D45:D49)</f>
        <v>39.43</v>
      </c>
      <c r="E50" s="5">
        <f t="shared" ref="E50:O50" si="6">SUM(E45:E49)</f>
        <v>52</v>
      </c>
      <c r="F50" s="5">
        <f t="shared" si="6"/>
        <v>32</v>
      </c>
      <c r="G50" s="5">
        <f t="shared" si="6"/>
        <v>20</v>
      </c>
      <c r="H50" s="5">
        <f t="shared" si="6"/>
        <v>0</v>
      </c>
      <c r="I50" s="5">
        <f t="shared" si="6"/>
        <v>3</v>
      </c>
      <c r="J50" s="5">
        <f t="shared" si="6"/>
        <v>3</v>
      </c>
      <c r="K50" s="5">
        <f t="shared" si="6"/>
        <v>0</v>
      </c>
      <c r="L50" s="5">
        <f t="shared" si="6"/>
        <v>2</v>
      </c>
      <c r="M50" s="5">
        <f t="shared" si="6"/>
        <v>3</v>
      </c>
      <c r="N50" s="5">
        <f t="shared" si="6"/>
        <v>0</v>
      </c>
      <c r="O50" s="5">
        <f t="shared" si="6"/>
        <v>41</v>
      </c>
      <c r="P50" s="65"/>
      <c r="Q50" s="65"/>
    </row>
    <row r="51" spans="1:17" s="47" customFormat="1" ht="15.75" x14ac:dyDescent="0.25">
      <c r="A51" s="57" t="s">
        <v>26</v>
      </c>
      <c r="B51" s="51"/>
      <c r="C51" s="54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65"/>
      <c r="Q51" s="65"/>
    </row>
    <row r="52" spans="1:17" s="47" customFormat="1" x14ac:dyDescent="0.25">
      <c r="A52" s="54"/>
      <c r="B52" s="54" t="s">
        <v>14</v>
      </c>
      <c r="C52" s="54"/>
      <c r="D52" s="6">
        <v>4.1100000000000003</v>
      </c>
      <c r="E52" s="6">
        <v>14</v>
      </c>
      <c r="F52" s="6">
        <v>11</v>
      </c>
      <c r="G52" s="6">
        <v>3</v>
      </c>
      <c r="H52" s="6">
        <v>0</v>
      </c>
      <c r="I52" s="6">
        <v>3</v>
      </c>
      <c r="J52" s="6">
        <v>0</v>
      </c>
      <c r="K52" s="6">
        <v>1</v>
      </c>
      <c r="L52" s="6">
        <v>0</v>
      </c>
      <c r="M52" s="6">
        <v>0</v>
      </c>
      <c r="N52" s="6">
        <v>0</v>
      </c>
      <c r="O52" s="6">
        <v>10</v>
      </c>
      <c r="P52" s="65"/>
      <c r="Q52" s="65"/>
    </row>
    <row r="53" spans="1:17" s="47" customFormat="1" x14ac:dyDescent="0.25">
      <c r="A53" s="54"/>
      <c r="B53" s="54" t="s">
        <v>15</v>
      </c>
      <c r="C53" s="54"/>
      <c r="D53" s="6">
        <v>0.5</v>
      </c>
      <c r="E53" s="6">
        <v>1</v>
      </c>
      <c r="F53" s="6">
        <v>0</v>
      </c>
      <c r="G53" s="6">
        <v>1</v>
      </c>
      <c r="H53" s="6">
        <v>0</v>
      </c>
      <c r="I53" s="6">
        <v>1</v>
      </c>
      <c r="J53" s="6">
        <v>0</v>
      </c>
      <c r="K53" s="6">
        <v>0</v>
      </c>
      <c r="L53" s="6">
        <v>0</v>
      </c>
      <c r="M53" s="6">
        <v>0</v>
      </c>
      <c r="N53" s="6">
        <v>0</v>
      </c>
      <c r="O53" s="6">
        <v>0</v>
      </c>
      <c r="P53" s="65"/>
      <c r="Q53" s="65"/>
    </row>
    <row r="54" spans="1:17" s="47" customFormat="1" ht="13.5" customHeight="1" x14ac:dyDescent="0.25">
      <c r="A54" s="55"/>
      <c r="B54" s="54" t="s">
        <v>48</v>
      </c>
      <c r="C54" s="54"/>
      <c r="D54" s="6">
        <v>0.7</v>
      </c>
      <c r="E54" s="6">
        <v>1</v>
      </c>
      <c r="F54" s="6">
        <v>1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  <c r="O54" s="6">
        <v>1</v>
      </c>
      <c r="P54" s="65"/>
      <c r="Q54" s="65"/>
    </row>
    <row r="55" spans="1:17" s="47" customFormat="1" x14ac:dyDescent="0.25">
      <c r="A55" s="55"/>
      <c r="B55" s="54" t="s">
        <v>16</v>
      </c>
      <c r="C55" s="54"/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5"/>
      <c r="Q55" s="65"/>
    </row>
    <row r="56" spans="1:17" s="47" customFormat="1" x14ac:dyDescent="0.25">
      <c r="A56" s="55"/>
      <c r="B56" s="54" t="s">
        <v>17</v>
      </c>
      <c r="C56" s="54"/>
      <c r="D56" s="6">
        <v>6</v>
      </c>
      <c r="E56" s="6">
        <v>6</v>
      </c>
      <c r="F56" s="6">
        <v>5</v>
      </c>
      <c r="G56" s="6">
        <v>1</v>
      </c>
      <c r="H56" s="6">
        <v>0</v>
      </c>
      <c r="I56" s="6">
        <v>1</v>
      </c>
      <c r="J56" s="6">
        <v>2</v>
      </c>
      <c r="K56" s="6">
        <v>0</v>
      </c>
      <c r="L56" s="6">
        <v>0</v>
      </c>
      <c r="M56" s="6">
        <v>0</v>
      </c>
      <c r="N56" s="6">
        <v>0</v>
      </c>
      <c r="O56" s="6">
        <v>3</v>
      </c>
      <c r="P56" s="65"/>
      <c r="Q56" s="65"/>
    </row>
    <row r="57" spans="1:17" s="47" customFormat="1" x14ac:dyDescent="0.25">
      <c r="A57" s="55"/>
      <c r="B57" s="56" t="s">
        <v>18</v>
      </c>
      <c r="C57" s="56"/>
      <c r="D57" s="9">
        <v>3</v>
      </c>
      <c r="E57" s="9">
        <v>3</v>
      </c>
      <c r="F57" s="9">
        <v>3</v>
      </c>
      <c r="G57" s="9">
        <v>0</v>
      </c>
      <c r="H57" s="9">
        <v>0</v>
      </c>
      <c r="I57" s="9">
        <v>2</v>
      </c>
      <c r="J57" s="9">
        <v>0</v>
      </c>
      <c r="K57" s="9">
        <v>0</v>
      </c>
      <c r="L57" s="9">
        <v>0</v>
      </c>
      <c r="M57" s="9">
        <v>0</v>
      </c>
      <c r="N57" s="9">
        <v>0</v>
      </c>
      <c r="O57" s="9">
        <v>1</v>
      </c>
      <c r="P57" s="65"/>
      <c r="Q57" s="65"/>
    </row>
    <row r="58" spans="1:17" s="47" customFormat="1" x14ac:dyDescent="0.25">
      <c r="A58" s="55"/>
      <c r="B58" s="51" t="s">
        <v>28</v>
      </c>
      <c r="C58" s="54"/>
      <c r="D58" s="5">
        <f t="shared" ref="D58:O58" si="7">SUM(D52:D57)</f>
        <v>14.31</v>
      </c>
      <c r="E58" s="5">
        <f t="shared" si="7"/>
        <v>25</v>
      </c>
      <c r="F58" s="5">
        <f t="shared" si="7"/>
        <v>20</v>
      </c>
      <c r="G58" s="5">
        <f t="shared" si="7"/>
        <v>5</v>
      </c>
      <c r="H58" s="5">
        <f t="shared" si="7"/>
        <v>0</v>
      </c>
      <c r="I58" s="5">
        <f t="shared" si="7"/>
        <v>7</v>
      </c>
      <c r="J58" s="5">
        <f t="shared" si="7"/>
        <v>2</v>
      </c>
      <c r="K58" s="5">
        <f t="shared" si="7"/>
        <v>1</v>
      </c>
      <c r="L58" s="5">
        <f t="shared" si="7"/>
        <v>0</v>
      </c>
      <c r="M58" s="5">
        <f t="shared" si="7"/>
        <v>0</v>
      </c>
      <c r="N58" s="5">
        <f t="shared" si="7"/>
        <v>0</v>
      </c>
      <c r="O58" s="5">
        <f t="shared" si="7"/>
        <v>15</v>
      </c>
      <c r="P58" s="65"/>
      <c r="Q58" s="65"/>
    </row>
    <row r="59" spans="1:17" s="47" customFormat="1" ht="15.75" x14ac:dyDescent="0.25">
      <c r="A59" s="60" t="s">
        <v>29</v>
      </c>
      <c r="B59" s="54"/>
      <c r="C59" s="5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65"/>
      <c r="Q59" s="65"/>
    </row>
    <row r="60" spans="1:17" s="47" customFormat="1" x14ac:dyDescent="0.25">
      <c r="A60" s="54"/>
      <c r="B60" s="54" t="s">
        <v>14</v>
      </c>
      <c r="C60" s="54"/>
      <c r="D60" s="6">
        <v>10.55</v>
      </c>
      <c r="E60" s="6">
        <v>35</v>
      </c>
      <c r="F60" s="6">
        <v>18</v>
      </c>
      <c r="G60" s="6">
        <v>17</v>
      </c>
      <c r="H60" s="6">
        <v>1</v>
      </c>
      <c r="I60" s="6">
        <v>1</v>
      </c>
      <c r="J60" s="6">
        <v>0</v>
      </c>
      <c r="K60" s="6">
        <v>1</v>
      </c>
      <c r="L60" s="6">
        <v>0</v>
      </c>
      <c r="M60" s="6">
        <v>2</v>
      </c>
      <c r="N60" s="6">
        <v>0</v>
      </c>
      <c r="O60" s="6">
        <v>30</v>
      </c>
      <c r="P60" s="65"/>
      <c r="Q60" s="65"/>
    </row>
    <row r="61" spans="1:17" s="47" customFormat="1" x14ac:dyDescent="0.25">
      <c r="A61" s="55"/>
      <c r="B61" s="54" t="s">
        <v>16</v>
      </c>
      <c r="C61" s="54"/>
      <c r="D61" s="6">
        <v>2</v>
      </c>
      <c r="E61" s="6">
        <v>2</v>
      </c>
      <c r="F61" s="6">
        <v>1</v>
      </c>
      <c r="G61" s="6">
        <v>1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2</v>
      </c>
      <c r="P61" s="65"/>
      <c r="Q61" s="65"/>
    </row>
    <row r="62" spans="1:17" s="47" customFormat="1" x14ac:dyDescent="0.25">
      <c r="A62" s="55"/>
      <c r="B62" s="54" t="s">
        <v>17</v>
      </c>
      <c r="C62" s="54"/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  <c r="O62" s="6">
        <v>0</v>
      </c>
      <c r="P62" s="65"/>
      <c r="Q62" s="65"/>
    </row>
    <row r="63" spans="1:17" s="47" customFormat="1" x14ac:dyDescent="0.25">
      <c r="A63" s="55"/>
      <c r="B63" s="56" t="s">
        <v>18</v>
      </c>
      <c r="C63" s="56"/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65"/>
      <c r="Q63" s="65"/>
    </row>
    <row r="64" spans="1:17" s="47" customFormat="1" x14ac:dyDescent="0.25">
      <c r="A64" s="55"/>
      <c r="B64" s="51" t="s">
        <v>19</v>
      </c>
      <c r="C64" s="54"/>
      <c r="D64" s="5">
        <f>SUM(D60:D63)</f>
        <v>12.55</v>
      </c>
      <c r="E64" s="5">
        <f>SUM(F64:G64)</f>
        <v>37</v>
      </c>
      <c r="F64" s="5">
        <f t="shared" ref="F64:O64" si="8">SUM(F60:F63)</f>
        <v>19</v>
      </c>
      <c r="G64" s="5">
        <f t="shared" si="8"/>
        <v>18</v>
      </c>
      <c r="H64" s="5">
        <f t="shared" si="8"/>
        <v>1</v>
      </c>
      <c r="I64" s="5">
        <f t="shared" si="8"/>
        <v>1</v>
      </c>
      <c r="J64" s="5">
        <f t="shared" si="8"/>
        <v>0</v>
      </c>
      <c r="K64" s="5">
        <f t="shared" si="8"/>
        <v>1</v>
      </c>
      <c r="L64" s="5">
        <f t="shared" si="8"/>
        <v>0</v>
      </c>
      <c r="M64" s="5">
        <f t="shared" si="8"/>
        <v>2</v>
      </c>
      <c r="N64" s="5">
        <f t="shared" si="8"/>
        <v>0</v>
      </c>
      <c r="O64" s="5">
        <f t="shared" si="8"/>
        <v>32</v>
      </c>
      <c r="P64" s="65"/>
      <c r="Q64" s="65"/>
    </row>
    <row r="65" spans="1:17" s="47" customFormat="1" ht="15.75" x14ac:dyDescent="0.25">
      <c r="A65" s="57" t="s">
        <v>30</v>
      </c>
      <c r="B65" s="51"/>
      <c r="C65" s="54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65"/>
      <c r="Q65" s="65"/>
    </row>
    <row r="66" spans="1:17" s="47" customFormat="1" x14ac:dyDescent="0.25">
      <c r="A66" s="54"/>
      <c r="B66" s="54" t="s">
        <v>14</v>
      </c>
      <c r="C66" s="54"/>
      <c r="D66" s="6">
        <v>0.75</v>
      </c>
      <c r="E66" s="6">
        <v>2</v>
      </c>
      <c r="F66" s="6">
        <v>1</v>
      </c>
      <c r="G66" s="6">
        <v>1</v>
      </c>
      <c r="H66" s="6">
        <v>0</v>
      </c>
      <c r="I66" s="6">
        <v>1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1</v>
      </c>
      <c r="P66" s="65"/>
      <c r="Q66" s="65"/>
    </row>
    <row r="67" spans="1:17" s="47" customFormat="1" x14ac:dyDescent="0.25">
      <c r="A67" s="55"/>
      <c r="B67" s="54" t="s">
        <v>16</v>
      </c>
      <c r="C67" s="54"/>
      <c r="D67" s="6">
        <v>1</v>
      </c>
      <c r="E67" s="6">
        <v>1</v>
      </c>
      <c r="F67" s="6">
        <v>1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1</v>
      </c>
      <c r="P67" s="65"/>
      <c r="Q67" s="65"/>
    </row>
    <row r="68" spans="1:17" s="47" customFormat="1" x14ac:dyDescent="0.25">
      <c r="A68" s="55"/>
      <c r="B68" s="54" t="s">
        <v>17</v>
      </c>
      <c r="C68" s="54"/>
      <c r="D68" s="6">
        <v>2</v>
      </c>
      <c r="E68" s="6">
        <v>2</v>
      </c>
      <c r="F68" s="6">
        <v>0</v>
      </c>
      <c r="G68" s="6">
        <v>2</v>
      </c>
      <c r="H68" s="6">
        <v>0</v>
      </c>
      <c r="I68" s="6">
        <v>0</v>
      </c>
      <c r="J68" s="6">
        <v>1</v>
      </c>
      <c r="K68" s="6">
        <v>0</v>
      </c>
      <c r="L68" s="6">
        <v>0</v>
      </c>
      <c r="M68" s="6">
        <v>0</v>
      </c>
      <c r="N68" s="6">
        <v>1</v>
      </c>
      <c r="O68" s="6">
        <v>0</v>
      </c>
      <c r="P68" s="65"/>
      <c r="Q68" s="65"/>
    </row>
    <row r="69" spans="1:17" s="47" customFormat="1" x14ac:dyDescent="0.25">
      <c r="A69" s="55"/>
      <c r="B69" s="56" t="s">
        <v>18</v>
      </c>
      <c r="C69" s="56"/>
      <c r="D69" s="9">
        <v>1</v>
      </c>
      <c r="E69" s="9">
        <v>1</v>
      </c>
      <c r="F69" s="9">
        <v>0</v>
      </c>
      <c r="G69" s="9">
        <v>1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1</v>
      </c>
      <c r="P69" s="65"/>
      <c r="Q69" s="65"/>
    </row>
    <row r="70" spans="1:17" s="48" customFormat="1" x14ac:dyDescent="0.25">
      <c r="A70" s="55"/>
      <c r="B70" s="51" t="s">
        <v>31</v>
      </c>
      <c r="C70" s="51"/>
      <c r="D70" s="5">
        <f>SUM(D66:D69)</f>
        <v>4.75</v>
      </c>
      <c r="E70" s="5">
        <f t="shared" ref="E70:O70" si="9">SUM(E66:E69)</f>
        <v>6</v>
      </c>
      <c r="F70" s="5">
        <f t="shared" si="9"/>
        <v>2</v>
      </c>
      <c r="G70" s="5">
        <f t="shared" si="9"/>
        <v>4</v>
      </c>
      <c r="H70" s="5">
        <f t="shared" si="9"/>
        <v>0</v>
      </c>
      <c r="I70" s="5">
        <f t="shared" si="9"/>
        <v>1</v>
      </c>
      <c r="J70" s="5">
        <f t="shared" si="9"/>
        <v>1</v>
      </c>
      <c r="K70" s="5">
        <f t="shared" si="9"/>
        <v>0</v>
      </c>
      <c r="L70" s="5">
        <f t="shared" si="9"/>
        <v>0</v>
      </c>
      <c r="M70" s="5">
        <f t="shared" si="9"/>
        <v>0</v>
      </c>
      <c r="N70" s="5">
        <f t="shared" si="9"/>
        <v>1</v>
      </c>
      <c r="O70" s="5">
        <f t="shared" si="9"/>
        <v>3</v>
      </c>
      <c r="P70" s="65"/>
      <c r="Q70" s="67"/>
    </row>
    <row r="71" spans="1:17" ht="15.75" x14ac:dyDescent="0.25">
      <c r="A71" s="57" t="s">
        <v>32</v>
      </c>
      <c r="B71" s="54"/>
      <c r="C71" s="54"/>
      <c r="P71" s="65"/>
    </row>
    <row r="72" spans="1:17" s="47" customFormat="1" ht="12.75" customHeight="1" x14ac:dyDescent="0.25">
      <c r="A72" s="54"/>
      <c r="B72" s="54" t="s">
        <v>14</v>
      </c>
      <c r="C72" s="54"/>
      <c r="D72" s="6">
        <v>7.85</v>
      </c>
      <c r="E72" s="6">
        <v>14</v>
      </c>
      <c r="F72" s="6">
        <v>9</v>
      </c>
      <c r="G72" s="6">
        <v>5</v>
      </c>
      <c r="H72" s="6">
        <v>0</v>
      </c>
      <c r="I72" s="6">
        <v>1</v>
      </c>
      <c r="J72" s="6">
        <v>0</v>
      </c>
      <c r="K72" s="6">
        <v>1</v>
      </c>
      <c r="L72" s="6">
        <v>0</v>
      </c>
      <c r="M72" s="6">
        <v>1</v>
      </c>
      <c r="N72" s="6">
        <v>0</v>
      </c>
      <c r="O72" s="6">
        <v>11</v>
      </c>
      <c r="P72" s="65"/>
      <c r="Q72" s="65"/>
    </row>
    <row r="73" spans="1:17" s="47" customFormat="1" x14ac:dyDescent="0.25">
      <c r="A73" s="55"/>
      <c r="B73" s="54" t="s">
        <v>16</v>
      </c>
      <c r="C73" s="54"/>
      <c r="D73" s="6">
        <v>5</v>
      </c>
      <c r="E73" s="6">
        <v>5</v>
      </c>
      <c r="F73" s="6">
        <v>3</v>
      </c>
      <c r="G73" s="6">
        <v>2</v>
      </c>
      <c r="H73" s="6">
        <v>0</v>
      </c>
      <c r="I73" s="6">
        <v>1</v>
      </c>
      <c r="J73" s="6">
        <v>0</v>
      </c>
      <c r="K73" s="6">
        <v>0</v>
      </c>
      <c r="L73" s="6">
        <v>0</v>
      </c>
      <c r="M73" s="6">
        <v>0</v>
      </c>
      <c r="N73" s="6">
        <v>0</v>
      </c>
      <c r="O73" s="6">
        <v>4</v>
      </c>
      <c r="P73" s="65"/>
      <c r="Q73" s="65"/>
    </row>
    <row r="74" spans="1:17" s="47" customFormat="1" x14ac:dyDescent="0.25">
      <c r="A74" s="55"/>
      <c r="B74" s="54" t="s">
        <v>17</v>
      </c>
      <c r="C74" s="54"/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  <c r="O74" s="6">
        <v>0</v>
      </c>
      <c r="P74" s="65"/>
      <c r="Q74" s="65"/>
    </row>
    <row r="75" spans="1:17" s="47" customFormat="1" x14ac:dyDescent="0.25">
      <c r="A75" s="55"/>
      <c r="B75" s="56" t="s">
        <v>18</v>
      </c>
      <c r="C75" s="56"/>
      <c r="D75" s="9">
        <v>1</v>
      </c>
      <c r="E75" s="9">
        <v>1</v>
      </c>
      <c r="F75" s="9">
        <v>0</v>
      </c>
      <c r="G75" s="9">
        <v>1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1</v>
      </c>
      <c r="P75" s="65"/>
      <c r="Q75" s="65"/>
    </row>
    <row r="76" spans="1:17" s="47" customFormat="1" x14ac:dyDescent="0.25">
      <c r="A76" s="55"/>
      <c r="B76" s="51" t="s">
        <v>19</v>
      </c>
      <c r="C76" s="54"/>
      <c r="D76" s="5">
        <f>SUM(D72:D75)</f>
        <v>13.85</v>
      </c>
      <c r="E76" s="5">
        <f>SUM(F76:G76)</f>
        <v>20</v>
      </c>
      <c r="F76" s="5">
        <f t="shared" ref="F76:O76" si="10">SUM(F72:F75)</f>
        <v>12</v>
      </c>
      <c r="G76" s="5">
        <f t="shared" si="10"/>
        <v>8</v>
      </c>
      <c r="H76" s="5">
        <f t="shared" si="10"/>
        <v>0</v>
      </c>
      <c r="I76" s="5">
        <f t="shared" si="10"/>
        <v>2</v>
      </c>
      <c r="J76" s="5">
        <f t="shared" si="10"/>
        <v>0</v>
      </c>
      <c r="K76" s="5">
        <f t="shared" si="10"/>
        <v>1</v>
      </c>
      <c r="L76" s="5">
        <f t="shared" si="10"/>
        <v>0</v>
      </c>
      <c r="M76" s="5">
        <f t="shared" si="10"/>
        <v>1</v>
      </c>
      <c r="N76" s="5">
        <f t="shared" si="10"/>
        <v>0</v>
      </c>
      <c r="O76" s="5">
        <f t="shared" si="10"/>
        <v>16</v>
      </c>
      <c r="P76" s="65"/>
      <c r="Q76" s="65"/>
    </row>
    <row r="77" spans="1:17" s="47" customFormat="1" ht="15.75" x14ac:dyDescent="0.25">
      <c r="A77" s="57" t="s">
        <v>59</v>
      </c>
      <c r="B77" s="51"/>
      <c r="C77" s="54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65"/>
      <c r="Q77" s="65"/>
    </row>
    <row r="78" spans="1:17" s="47" customFormat="1" x14ac:dyDescent="0.25">
      <c r="A78" s="54"/>
      <c r="B78" s="54" t="s">
        <v>14</v>
      </c>
      <c r="C78" s="54"/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  <c r="O78" s="6">
        <v>0</v>
      </c>
      <c r="P78" s="65"/>
      <c r="Q78" s="65"/>
    </row>
    <row r="79" spans="1:17" s="47" customFormat="1" x14ac:dyDescent="0.25">
      <c r="A79" s="55"/>
      <c r="B79" s="54" t="s">
        <v>16</v>
      </c>
      <c r="C79" s="54"/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  <c r="O79" s="6">
        <v>0</v>
      </c>
      <c r="P79" s="65"/>
      <c r="Q79" s="65"/>
    </row>
    <row r="80" spans="1:17" s="47" customFormat="1" x14ac:dyDescent="0.25">
      <c r="A80" s="55"/>
      <c r="B80" s="54" t="s">
        <v>17</v>
      </c>
      <c r="C80" s="54"/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5"/>
      <c r="Q80" s="65"/>
    </row>
    <row r="81" spans="1:17" s="47" customFormat="1" x14ac:dyDescent="0.25">
      <c r="A81" s="55"/>
      <c r="B81" s="56" t="s">
        <v>18</v>
      </c>
      <c r="C81" s="56"/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65"/>
      <c r="Q81" s="65"/>
    </row>
    <row r="82" spans="1:17" s="47" customFormat="1" x14ac:dyDescent="0.25">
      <c r="A82" s="55"/>
      <c r="B82" s="51" t="s">
        <v>28</v>
      </c>
      <c r="C82" s="51"/>
      <c r="D82" s="5">
        <f>SUM(D78:D81)</f>
        <v>0</v>
      </c>
      <c r="E82" s="5">
        <f t="shared" ref="E82:O82" si="11">SUM(E78:E81)</f>
        <v>0</v>
      </c>
      <c r="F82" s="5">
        <f t="shared" si="11"/>
        <v>0</v>
      </c>
      <c r="G82" s="5">
        <f t="shared" si="11"/>
        <v>0</v>
      </c>
      <c r="H82" s="5">
        <f t="shared" si="11"/>
        <v>0</v>
      </c>
      <c r="I82" s="5">
        <f t="shared" si="11"/>
        <v>0</v>
      </c>
      <c r="J82" s="5">
        <f t="shared" si="11"/>
        <v>0</v>
      </c>
      <c r="K82" s="5">
        <f t="shared" si="11"/>
        <v>0</v>
      </c>
      <c r="L82" s="5">
        <f t="shared" si="11"/>
        <v>0</v>
      </c>
      <c r="M82" s="5">
        <f t="shared" si="11"/>
        <v>0</v>
      </c>
      <c r="N82" s="5">
        <f t="shared" si="11"/>
        <v>0</v>
      </c>
      <c r="O82" s="5">
        <f t="shared" si="11"/>
        <v>0</v>
      </c>
      <c r="P82" s="65"/>
      <c r="Q82" s="65"/>
    </row>
    <row r="83" spans="1:17" s="47" customFormat="1" ht="15.75" x14ac:dyDescent="0.25">
      <c r="A83" s="57" t="s">
        <v>46</v>
      </c>
      <c r="B83" s="51"/>
      <c r="C83" s="51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65"/>
      <c r="Q83" s="65"/>
    </row>
    <row r="84" spans="1:17" s="47" customFormat="1" x14ac:dyDescent="0.25">
      <c r="A84" s="54"/>
      <c r="B84" s="54" t="s">
        <v>14</v>
      </c>
      <c r="C84" s="54"/>
      <c r="D84" s="6">
        <v>3</v>
      </c>
      <c r="E84" s="6">
        <v>7</v>
      </c>
      <c r="F84" s="6">
        <v>2</v>
      </c>
      <c r="G84" s="6">
        <v>5</v>
      </c>
      <c r="H84" s="6">
        <v>0</v>
      </c>
      <c r="I84" s="6">
        <v>1</v>
      </c>
      <c r="J84" s="6">
        <v>1</v>
      </c>
      <c r="K84" s="6">
        <v>0</v>
      </c>
      <c r="L84" s="6">
        <v>1</v>
      </c>
      <c r="M84" s="6">
        <v>1</v>
      </c>
      <c r="N84" s="6">
        <v>0</v>
      </c>
      <c r="O84" s="6">
        <v>3</v>
      </c>
      <c r="P84" s="65"/>
      <c r="Q84" s="65"/>
    </row>
    <row r="85" spans="1:17" s="47" customFormat="1" x14ac:dyDescent="0.25">
      <c r="A85" s="55"/>
      <c r="B85" s="54" t="s">
        <v>15</v>
      </c>
      <c r="C85" s="54"/>
      <c r="D85" s="6">
        <v>0</v>
      </c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6">
        <v>0</v>
      </c>
      <c r="K85" s="6">
        <v>0</v>
      </c>
      <c r="L85" s="6">
        <v>0</v>
      </c>
      <c r="M85" s="6">
        <v>0</v>
      </c>
      <c r="N85" s="6">
        <v>0</v>
      </c>
      <c r="O85" s="6">
        <v>0</v>
      </c>
      <c r="P85" s="65"/>
      <c r="Q85" s="65"/>
    </row>
    <row r="86" spans="1:17" s="47" customFormat="1" x14ac:dyDescent="0.25">
      <c r="A86" s="55"/>
      <c r="B86" s="54" t="s">
        <v>16</v>
      </c>
      <c r="C86" s="54"/>
      <c r="D86" s="6">
        <v>3</v>
      </c>
      <c r="E86" s="6">
        <v>4</v>
      </c>
      <c r="F86" s="6">
        <v>1</v>
      </c>
      <c r="G86" s="6">
        <v>3</v>
      </c>
      <c r="H86" s="6">
        <v>0</v>
      </c>
      <c r="I86" s="6">
        <v>1</v>
      </c>
      <c r="J86" s="6">
        <v>0</v>
      </c>
      <c r="K86" s="6">
        <v>0</v>
      </c>
      <c r="L86" s="6">
        <v>2</v>
      </c>
      <c r="M86" s="6">
        <v>0</v>
      </c>
      <c r="N86" s="6">
        <v>0</v>
      </c>
      <c r="O86" s="6">
        <v>1</v>
      </c>
      <c r="P86" s="65"/>
      <c r="Q86" s="65"/>
    </row>
    <row r="87" spans="1:17" s="47" customFormat="1" x14ac:dyDescent="0.25">
      <c r="A87" s="55"/>
      <c r="B87" s="54" t="s">
        <v>17</v>
      </c>
      <c r="C87" s="54"/>
      <c r="D87" s="6">
        <v>4</v>
      </c>
      <c r="E87" s="6">
        <v>4</v>
      </c>
      <c r="F87" s="6">
        <v>2</v>
      </c>
      <c r="G87" s="6">
        <v>2</v>
      </c>
      <c r="H87" s="6">
        <v>0</v>
      </c>
      <c r="I87" s="6">
        <v>0</v>
      </c>
      <c r="J87" s="6">
        <v>0</v>
      </c>
      <c r="K87" s="6">
        <v>1</v>
      </c>
      <c r="L87" s="6">
        <v>2</v>
      </c>
      <c r="M87" s="6">
        <v>0</v>
      </c>
      <c r="N87" s="6">
        <v>0</v>
      </c>
      <c r="O87" s="6">
        <v>1</v>
      </c>
      <c r="P87" s="65"/>
      <c r="Q87" s="65"/>
    </row>
    <row r="88" spans="1:17" s="47" customFormat="1" x14ac:dyDescent="0.25">
      <c r="A88" s="55"/>
      <c r="B88" s="54" t="s">
        <v>18</v>
      </c>
      <c r="C88" s="54"/>
      <c r="D88" s="6">
        <v>18</v>
      </c>
      <c r="E88" s="6">
        <v>18</v>
      </c>
      <c r="F88" s="6">
        <v>4</v>
      </c>
      <c r="G88" s="9">
        <v>14</v>
      </c>
      <c r="H88" s="6">
        <v>0</v>
      </c>
      <c r="I88" s="6">
        <v>4</v>
      </c>
      <c r="J88" s="6">
        <v>1</v>
      </c>
      <c r="K88" s="6">
        <v>1</v>
      </c>
      <c r="L88" s="6">
        <v>0</v>
      </c>
      <c r="M88" s="6">
        <v>0</v>
      </c>
      <c r="N88" s="6">
        <v>0</v>
      </c>
      <c r="O88" s="6">
        <v>12</v>
      </c>
      <c r="P88" s="65"/>
      <c r="Q88" s="65"/>
    </row>
    <row r="89" spans="1:17" s="47" customFormat="1" x14ac:dyDescent="0.25">
      <c r="A89" s="55"/>
      <c r="B89" s="58" t="s">
        <v>28</v>
      </c>
      <c r="C89" s="59"/>
      <c r="D89" s="19">
        <f>D84+D85+D86+D87+D88</f>
        <v>28</v>
      </c>
      <c r="E89" s="19">
        <f>E84+E85+E86+E87+E88</f>
        <v>33</v>
      </c>
      <c r="F89" s="19">
        <f>F84+F85+F86+F87+F88</f>
        <v>9</v>
      </c>
      <c r="G89" s="5">
        <f>G84+G85+G86+G87+G88</f>
        <v>24</v>
      </c>
      <c r="H89" s="19">
        <f t="shared" ref="H89:N89" si="12">H84+H85+H86+H87+H88</f>
        <v>0</v>
      </c>
      <c r="I89" s="19">
        <f t="shared" si="12"/>
        <v>6</v>
      </c>
      <c r="J89" s="19">
        <f t="shared" si="12"/>
        <v>2</v>
      </c>
      <c r="K89" s="19">
        <f t="shared" si="12"/>
        <v>2</v>
      </c>
      <c r="L89" s="19">
        <f t="shared" si="12"/>
        <v>5</v>
      </c>
      <c r="M89" s="19">
        <f t="shared" si="12"/>
        <v>1</v>
      </c>
      <c r="N89" s="19">
        <f t="shared" si="12"/>
        <v>0</v>
      </c>
      <c r="O89" s="19">
        <f>O84+O85+O86+O87+O88</f>
        <v>17</v>
      </c>
      <c r="P89" s="65"/>
      <c r="Q89" s="65"/>
    </row>
    <row r="90" spans="1:17" s="47" customFormat="1" ht="15.75" x14ac:dyDescent="0.25">
      <c r="A90" s="57" t="s">
        <v>33</v>
      </c>
      <c r="B90" s="54"/>
      <c r="C90" s="54"/>
      <c r="D90" s="6"/>
      <c r="E90" s="5"/>
      <c r="F90" s="6"/>
      <c r="G90" s="6"/>
      <c r="H90" s="6"/>
      <c r="I90" s="6"/>
      <c r="J90" s="6"/>
      <c r="K90" s="6"/>
      <c r="L90" s="6"/>
      <c r="M90" s="6"/>
      <c r="N90" s="6"/>
      <c r="O90" s="6"/>
      <c r="P90" s="65"/>
      <c r="Q90" s="65"/>
    </row>
    <row r="91" spans="1:17" s="47" customFormat="1" x14ac:dyDescent="0.25">
      <c r="A91" s="54"/>
      <c r="B91" s="54" t="s">
        <v>14</v>
      </c>
      <c r="C91" s="54"/>
      <c r="D91" s="6">
        <f t="shared" ref="D91:O91" si="13">D4+D12+D20+D27+D33+D39+D45+D52+D60+D66+D72+D78+D84</f>
        <v>178.73000000000005</v>
      </c>
      <c r="E91" s="6">
        <f t="shared" si="13"/>
        <v>427</v>
      </c>
      <c r="F91" s="6">
        <f t="shared" si="13"/>
        <v>259</v>
      </c>
      <c r="G91" s="6">
        <f t="shared" si="13"/>
        <v>168</v>
      </c>
      <c r="H91" s="6">
        <f t="shared" si="13"/>
        <v>1</v>
      </c>
      <c r="I91" s="6">
        <f t="shared" si="13"/>
        <v>25</v>
      </c>
      <c r="J91" s="6">
        <f t="shared" si="13"/>
        <v>21</v>
      </c>
      <c r="K91" s="6">
        <f t="shared" si="13"/>
        <v>8</v>
      </c>
      <c r="L91" s="6">
        <f t="shared" si="13"/>
        <v>13</v>
      </c>
      <c r="M91" s="6">
        <f t="shared" si="13"/>
        <v>26</v>
      </c>
      <c r="N91" s="6">
        <f t="shared" si="13"/>
        <v>0</v>
      </c>
      <c r="O91" s="6">
        <f t="shared" si="13"/>
        <v>333</v>
      </c>
      <c r="P91" s="65"/>
      <c r="Q91" s="65"/>
    </row>
    <row r="92" spans="1:17" s="47" customFormat="1" x14ac:dyDescent="0.25">
      <c r="A92" s="55"/>
      <c r="B92" s="54" t="s">
        <v>15</v>
      </c>
      <c r="C92" s="54"/>
      <c r="D92" s="6">
        <f>D5+D21+D53+D13+D46+D85</f>
        <v>7.17</v>
      </c>
      <c r="E92" s="6">
        <f>E5+E21+E53+E46+E85+E14</f>
        <v>13</v>
      </c>
      <c r="F92" s="6">
        <f t="shared" ref="F92:N92" si="14">F5+F21+F46+F85</f>
        <v>8</v>
      </c>
      <c r="G92" s="6">
        <f>G5+G21+G46+G85+G53+G13</f>
        <v>5</v>
      </c>
      <c r="H92" s="6">
        <f t="shared" si="14"/>
        <v>0</v>
      </c>
      <c r="I92" s="6">
        <f>I5+I21+I46+I85+I53</f>
        <v>1</v>
      </c>
      <c r="J92" s="6">
        <f t="shared" si="14"/>
        <v>1</v>
      </c>
      <c r="K92" s="6">
        <f t="shared" si="14"/>
        <v>1</v>
      </c>
      <c r="L92" s="6">
        <f t="shared" si="14"/>
        <v>0</v>
      </c>
      <c r="M92" s="6">
        <f t="shared" si="14"/>
        <v>0</v>
      </c>
      <c r="N92" s="6">
        <f t="shared" si="14"/>
        <v>0</v>
      </c>
      <c r="O92" s="6">
        <f>O5+O21+O46+O85+O13</f>
        <v>10</v>
      </c>
      <c r="P92" s="65"/>
      <c r="Q92" s="65"/>
    </row>
    <row r="93" spans="1:17" s="47" customFormat="1" x14ac:dyDescent="0.25">
      <c r="A93" s="55"/>
      <c r="B93" s="54" t="s">
        <v>27</v>
      </c>
      <c r="C93" s="54"/>
      <c r="D93" s="6">
        <f>D54+D14+D6</f>
        <v>1.37</v>
      </c>
      <c r="E93" s="6">
        <f>E54+E14+E6</f>
        <v>2</v>
      </c>
      <c r="F93" s="6">
        <f>F54+F6</f>
        <v>1</v>
      </c>
      <c r="G93" s="6">
        <f>G54+G14+G6</f>
        <v>1</v>
      </c>
      <c r="H93" s="6">
        <f t="shared" ref="H93:N93" si="15">H54+H6</f>
        <v>0</v>
      </c>
      <c r="I93" s="6">
        <f t="shared" si="15"/>
        <v>0</v>
      </c>
      <c r="J93" s="6">
        <f t="shared" si="15"/>
        <v>0</v>
      </c>
      <c r="K93" s="6">
        <f t="shared" si="15"/>
        <v>0</v>
      </c>
      <c r="L93" s="6">
        <f t="shared" si="15"/>
        <v>0</v>
      </c>
      <c r="M93" s="6">
        <f t="shared" si="15"/>
        <v>0</v>
      </c>
      <c r="N93" s="6">
        <f t="shared" si="15"/>
        <v>0</v>
      </c>
      <c r="O93" s="6">
        <f>O54+O6+O14</f>
        <v>2</v>
      </c>
      <c r="P93" s="65"/>
      <c r="Q93" s="65"/>
    </row>
    <row r="94" spans="1:17" s="47" customFormat="1" x14ac:dyDescent="0.25">
      <c r="A94" s="55"/>
      <c r="B94" s="54" t="s">
        <v>16</v>
      </c>
      <c r="C94" s="54"/>
      <c r="D94" s="6">
        <f t="shared" ref="D94:O94" si="16">D7+D15+D22+D28+D34+D40+D47+D55+D61+D67+D73+D79+D86</f>
        <v>222.5</v>
      </c>
      <c r="E94" s="6">
        <f t="shared" si="16"/>
        <v>224</v>
      </c>
      <c r="F94" s="6">
        <f t="shared" si="16"/>
        <v>132</v>
      </c>
      <c r="G94" s="6">
        <f t="shared" si="16"/>
        <v>92</v>
      </c>
      <c r="H94" s="6">
        <f t="shared" si="16"/>
        <v>0</v>
      </c>
      <c r="I94" s="6">
        <f t="shared" si="16"/>
        <v>20</v>
      </c>
      <c r="J94" s="6">
        <f t="shared" si="16"/>
        <v>8</v>
      </c>
      <c r="K94" s="6">
        <f t="shared" si="16"/>
        <v>10</v>
      </c>
      <c r="L94" s="6">
        <f t="shared" si="16"/>
        <v>7</v>
      </c>
      <c r="M94" s="6">
        <f t="shared" si="16"/>
        <v>0</v>
      </c>
      <c r="N94" s="6">
        <f t="shared" si="16"/>
        <v>0</v>
      </c>
      <c r="O94" s="6">
        <f t="shared" si="16"/>
        <v>179</v>
      </c>
      <c r="P94" s="65"/>
      <c r="Q94" s="65"/>
    </row>
    <row r="95" spans="1:17" s="47" customFormat="1" x14ac:dyDescent="0.25">
      <c r="A95" s="51"/>
      <c r="B95" s="54" t="s">
        <v>17</v>
      </c>
      <c r="C95" s="54"/>
      <c r="D95" s="6">
        <f>D8+D16+D23+D29+D35+D41+D48+D56+D62+D68+D74+D87+D80</f>
        <v>148</v>
      </c>
      <c r="E95" s="6">
        <f t="shared" ref="E95:N95" si="17">E8+E16+E23+E29+E35+E41+E48+E56+E62+E68+E74+E87+E80</f>
        <v>148</v>
      </c>
      <c r="F95" s="6">
        <f>F8+F16+F23+F29+F35+F41+F48+F56+F62+F68+F74+F87+F80</f>
        <v>87</v>
      </c>
      <c r="G95" s="6">
        <f t="shared" si="17"/>
        <v>61</v>
      </c>
      <c r="H95" s="6">
        <f t="shared" si="17"/>
        <v>0</v>
      </c>
      <c r="I95" s="6">
        <f t="shared" si="17"/>
        <v>32</v>
      </c>
      <c r="J95" s="6">
        <f>J8+J16+J23+J29+J35+J41+J48+J56+J62+J68+J74+J87+J80</f>
        <v>11</v>
      </c>
      <c r="K95" s="6">
        <f t="shared" si="17"/>
        <v>12</v>
      </c>
      <c r="L95" s="6">
        <f t="shared" si="17"/>
        <v>22</v>
      </c>
      <c r="M95" s="6">
        <f>M8+M16+M23+M29+M35+M41+M48+M56+M62+M68+M74+M87+M80</f>
        <v>0</v>
      </c>
      <c r="N95" s="6">
        <f t="shared" si="17"/>
        <v>1</v>
      </c>
      <c r="O95" s="6">
        <f>O8+O16+O23+O29+O35+O41+O48+O56+O62+O68+O74+O87+O80</f>
        <v>70</v>
      </c>
      <c r="P95" s="65"/>
      <c r="Q95" s="65"/>
    </row>
    <row r="96" spans="1:17" s="47" customFormat="1" x14ac:dyDescent="0.25">
      <c r="A96" s="51"/>
      <c r="B96" s="56" t="s">
        <v>18</v>
      </c>
      <c r="C96" s="56"/>
      <c r="D96" s="9">
        <f t="shared" ref="D96:O96" si="18">D9+D17+D24+D30+D36+D42+D49+D57+D63+D69+D75+D81+D88</f>
        <v>349</v>
      </c>
      <c r="E96" s="9">
        <f t="shared" si="18"/>
        <v>349</v>
      </c>
      <c r="F96" s="9">
        <f t="shared" si="18"/>
        <v>154</v>
      </c>
      <c r="G96" s="9">
        <f t="shared" si="18"/>
        <v>195</v>
      </c>
      <c r="H96" s="9">
        <f t="shared" si="18"/>
        <v>0</v>
      </c>
      <c r="I96" s="9">
        <f t="shared" si="18"/>
        <v>61</v>
      </c>
      <c r="J96" s="9">
        <f t="shared" si="18"/>
        <v>23</v>
      </c>
      <c r="K96" s="9">
        <f t="shared" si="18"/>
        <v>19</v>
      </c>
      <c r="L96" s="9">
        <f t="shared" si="18"/>
        <v>2</v>
      </c>
      <c r="M96" s="9">
        <f t="shared" si="18"/>
        <v>0</v>
      </c>
      <c r="N96" s="9">
        <f t="shared" si="18"/>
        <v>1</v>
      </c>
      <c r="O96" s="9">
        <f t="shared" si="18"/>
        <v>243</v>
      </c>
      <c r="P96" s="65"/>
      <c r="Q96" s="65"/>
    </row>
    <row r="97" spans="1:17" s="47" customFormat="1" x14ac:dyDescent="0.25">
      <c r="A97" s="54"/>
      <c r="B97" s="51" t="s">
        <v>34</v>
      </c>
      <c r="C97" s="54"/>
      <c r="D97" s="5">
        <f>SUM(D91:D96)</f>
        <v>906.77</v>
      </c>
      <c r="E97" s="5">
        <f>SUM(E91:E96)</f>
        <v>1163</v>
      </c>
      <c r="F97" s="5">
        <f>SUM(F91:F96)</f>
        <v>641</v>
      </c>
      <c r="G97" s="5">
        <f>SUM(G91:G96)</f>
        <v>522</v>
      </c>
      <c r="H97" s="19">
        <f>SUM(H91:H96)</f>
        <v>1</v>
      </c>
      <c r="I97" s="19">
        <f t="shared" ref="I97:O97" si="19">SUM(I91:I96)</f>
        <v>139</v>
      </c>
      <c r="J97" s="19">
        <f>SUM(J91:J96)</f>
        <v>64</v>
      </c>
      <c r="K97" s="19">
        <f t="shared" si="19"/>
        <v>50</v>
      </c>
      <c r="L97" s="19">
        <f t="shared" si="19"/>
        <v>44</v>
      </c>
      <c r="M97" s="19">
        <f>SUM(M91:M96)</f>
        <v>26</v>
      </c>
      <c r="N97" s="19">
        <f t="shared" si="19"/>
        <v>2</v>
      </c>
      <c r="O97" s="19">
        <f t="shared" si="19"/>
        <v>837</v>
      </c>
      <c r="P97" s="65"/>
      <c r="Q97" s="65"/>
    </row>
    <row r="98" spans="1:17" s="47" customFormat="1" x14ac:dyDescent="0.25">
      <c r="A98" s="62" t="s">
        <v>35</v>
      </c>
      <c r="B98" s="54"/>
      <c r="C98" s="54"/>
      <c r="D98" s="6"/>
      <c r="E98" s="5"/>
      <c r="F98" s="6"/>
      <c r="G98" s="6"/>
      <c r="H98" s="6"/>
      <c r="I98" s="6"/>
      <c r="J98" s="6"/>
      <c r="K98" s="6"/>
      <c r="L98" s="6"/>
      <c r="M98" s="6"/>
      <c r="N98" s="6"/>
      <c r="O98" s="6"/>
      <c r="P98" s="65"/>
      <c r="Q98" s="65"/>
    </row>
    <row r="99" spans="1:17" s="47" customFormat="1" x14ac:dyDescent="0.25">
      <c r="C99" s="22"/>
      <c r="D99" s="6"/>
      <c r="E99" s="5"/>
      <c r="F99" s="6"/>
      <c r="G99" s="6"/>
      <c r="H99" s="6"/>
      <c r="I99" s="6"/>
      <c r="J99" s="6"/>
      <c r="K99" s="6"/>
      <c r="L99" s="6"/>
      <c r="M99" s="6"/>
      <c r="N99" s="6"/>
      <c r="O99" s="6"/>
      <c r="P99" s="65"/>
      <c r="Q99" s="65"/>
    </row>
    <row r="100" spans="1:17" s="47" customFormat="1" x14ac:dyDescent="0.25">
      <c r="C100" s="22"/>
      <c r="D100" s="6"/>
      <c r="E100" s="5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5"/>
      <c r="Q100" s="65"/>
    </row>
    <row r="101" spans="1:17" ht="18.75" x14ac:dyDescent="0.3">
      <c r="A101" s="50"/>
    </row>
    <row r="102" spans="1:17" ht="18.75" x14ac:dyDescent="0.3">
      <c r="A102" s="50"/>
    </row>
    <row r="106" spans="1:17" x14ac:dyDescent="0.25">
      <c r="D106" s="5"/>
      <c r="F106" s="5"/>
      <c r="G106" s="5"/>
      <c r="H106" s="5"/>
      <c r="I106" s="5"/>
      <c r="J106" s="5"/>
      <c r="K106" s="5"/>
      <c r="L106" s="5"/>
      <c r="M106" s="5"/>
      <c r="N106" s="5"/>
      <c r="O106" s="5"/>
    </row>
  </sheetData>
  <pageMargins left="0.7" right="0.7" top="0.75" bottom="0.75" header="0.3" footer="0.3"/>
  <pageSetup scale="60" orientation="landscape" r:id="rId1"/>
  <headerFooter>
    <oddHeader>&amp;L&amp;"Calibri,Bold"&amp;11Faculty and Staff&amp;C&amp;"Calibri,Bold"&amp;11Table 44&amp;R&amp;"Calibri,Bold"&amp;11Faculty Diversity: Summary of Tenure Status by College</oddHeader>
    <oddFooter>&amp;L&amp;"-,Bold"&amp;11Office of Institutional Research, UMass Boston</oddFooter>
  </headerFooter>
  <rowBreaks count="1" manualBreakCount="1">
    <brk id="50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8</vt:i4>
      </vt:variant>
    </vt:vector>
  </HeadingPairs>
  <TitlesOfParts>
    <vt:vector size="20" baseType="lpstr">
      <vt:lpstr>Fall 2014</vt:lpstr>
      <vt:lpstr>Fall 2025</vt:lpstr>
      <vt:lpstr>Fall 2024</vt:lpstr>
      <vt:lpstr>Fall 2023</vt:lpstr>
      <vt:lpstr>Fall 2022</vt:lpstr>
      <vt:lpstr>Fall 2021</vt:lpstr>
      <vt:lpstr>Fall 2020</vt:lpstr>
      <vt:lpstr>Fall 2019</vt:lpstr>
      <vt:lpstr>Fall 2018</vt:lpstr>
      <vt:lpstr>Fall 2017</vt:lpstr>
      <vt:lpstr>Fall 2016</vt:lpstr>
      <vt:lpstr>Fall 2015</vt:lpstr>
      <vt:lpstr>'Fall 2022'!Print_Area</vt:lpstr>
      <vt:lpstr>'Fall 2023'!Print_Area</vt:lpstr>
      <vt:lpstr>'Fall 2024'!Print_Area</vt:lpstr>
      <vt:lpstr>'Fall 2021'!Print_Titles</vt:lpstr>
      <vt:lpstr>'Fall 2022'!Print_Titles</vt:lpstr>
      <vt:lpstr>'Fall 2023'!Print_Titles</vt:lpstr>
      <vt:lpstr>'Fall 2024'!Print_Titles</vt:lpstr>
      <vt:lpstr>'Fall 2025'!Print_Titles</vt:lpstr>
    </vt:vector>
  </TitlesOfParts>
  <Manager/>
  <Company>UMass Boston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Kristyna Cloherty</dc:creator>
  <cp:keywords/>
  <dc:description/>
  <cp:lastModifiedBy>Awat O Osman</cp:lastModifiedBy>
  <cp:revision/>
  <cp:lastPrinted>2026-01-29T18:03:06Z</cp:lastPrinted>
  <dcterms:created xsi:type="dcterms:W3CDTF">2007-04-18T16:55:34Z</dcterms:created>
  <dcterms:modified xsi:type="dcterms:W3CDTF">2026-01-29T18:05:22Z</dcterms:modified>
  <cp:category/>
  <cp:contentStatus/>
</cp:coreProperties>
</file>