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Admissions by College/"/>
    </mc:Choice>
  </mc:AlternateContent>
  <xr:revisionPtr revIDLastSave="124" documentId="8_{4279D085-E920-4CB3-A6DC-2262103977FE}" xr6:coauthVersionLast="47" xr6:coauthVersionMax="47" xr10:uidLastSave="{16408FA4-D789-4E34-9D46-F9A69CF8AC1F}"/>
  <bookViews>
    <workbookView xWindow="-240" yWindow="-240" windowWidth="29280" windowHeight="16080" xr2:uid="{00000000-000D-0000-FFFF-FFFF00000000}"/>
  </bookViews>
  <sheets>
    <sheet name="Sheet1" sheetId="1" r:id="rId1"/>
  </sheets>
  <definedNames>
    <definedName name="_xlnm.Print_Area" localSheetId="0">Sheet1!$A$1:$Y$44</definedName>
    <definedName name="_xlnm.Print_Titles" localSheetId="0">Sheet1!$3:$4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1" l="1"/>
  <c r="W42" i="1"/>
  <c r="X42" i="1"/>
  <c r="Y42" i="1"/>
  <c r="V43" i="1"/>
  <c r="W43" i="1"/>
  <c r="W44" i="1" s="1"/>
  <c r="X43" i="1"/>
  <c r="Y43" i="1"/>
  <c r="V44" i="1"/>
  <c r="X44" i="1"/>
  <c r="V41" i="1"/>
  <c r="W41" i="1"/>
  <c r="X41" i="1"/>
  <c r="Y41" i="1"/>
  <c r="U41" i="1"/>
  <c r="V39" i="1"/>
  <c r="W39" i="1"/>
  <c r="X39" i="1"/>
  <c r="Y39" i="1"/>
  <c r="V34" i="1"/>
  <c r="W34" i="1"/>
  <c r="X34" i="1"/>
  <c r="Y34" i="1"/>
  <c r="V29" i="1"/>
  <c r="W29" i="1"/>
  <c r="X29" i="1"/>
  <c r="Y29" i="1"/>
  <c r="V24" i="1"/>
  <c r="W24" i="1"/>
  <c r="X24" i="1"/>
  <c r="Y24" i="1"/>
  <c r="V19" i="1"/>
  <c r="W19" i="1"/>
  <c r="X19" i="1"/>
  <c r="Y19" i="1"/>
  <c r="V14" i="1"/>
  <c r="W14" i="1"/>
  <c r="X14" i="1"/>
  <c r="Y14" i="1"/>
  <c r="V9" i="1"/>
  <c r="W9" i="1"/>
  <c r="X9" i="1"/>
  <c r="Y9" i="1"/>
  <c r="U9" i="1"/>
  <c r="T9" i="1"/>
  <c r="T43" i="1"/>
  <c r="T42" i="1"/>
  <c r="U39" i="1"/>
  <c r="T39" i="1"/>
  <c r="T34" i="1"/>
  <c r="T41" i="1"/>
  <c r="T29" i="1"/>
  <c r="T24" i="1"/>
  <c r="T19" i="1"/>
  <c r="U14" i="1"/>
  <c r="T14" i="1"/>
  <c r="U42" i="1"/>
  <c r="S41" i="1"/>
  <c r="R42" i="1"/>
  <c r="R43" i="1"/>
  <c r="R44" i="1" s="1"/>
  <c r="R41" i="1"/>
  <c r="S44" i="1"/>
  <c r="S42" i="1"/>
  <c r="S43" i="1"/>
  <c r="S28" i="1"/>
  <c r="S29" i="1" s="1"/>
  <c r="S27" i="1"/>
  <c r="S26" i="1"/>
  <c r="R29" i="1"/>
  <c r="R39" i="1"/>
  <c r="S39" i="1"/>
  <c r="S33" i="1"/>
  <c r="S32" i="1"/>
  <c r="S31" i="1"/>
  <c r="R31" i="1"/>
  <c r="R34" i="1"/>
  <c r="S23" i="1"/>
  <c r="S22" i="1"/>
  <c r="S24" i="1" s="1"/>
  <c r="S21" i="1"/>
  <c r="R24" i="1"/>
  <c r="S18" i="1"/>
  <c r="S17" i="1"/>
  <c r="S16" i="1"/>
  <c r="R19" i="1"/>
  <c r="S8" i="1"/>
  <c r="S9" i="1" s="1"/>
  <c r="S7" i="1"/>
  <c r="S6" i="1"/>
  <c r="R14" i="1"/>
  <c r="S14" i="1"/>
  <c r="R9" i="1"/>
  <c r="Q42" i="1"/>
  <c r="Q43" i="1"/>
  <c r="Q44" i="1" s="1"/>
  <c r="Q41" i="1"/>
  <c r="P42" i="1"/>
  <c r="P43" i="1"/>
  <c r="P44" i="1" s="1"/>
  <c r="O42" i="1"/>
  <c r="P41" i="1"/>
  <c r="O41" i="1"/>
  <c r="Q39" i="1"/>
  <c r="P39" i="1"/>
  <c r="Q34" i="1"/>
  <c r="P34" i="1"/>
  <c r="Q29" i="1"/>
  <c r="P29" i="1"/>
  <c r="Q24" i="1"/>
  <c r="P24" i="1"/>
  <c r="Q19" i="1"/>
  <c r="P19" i="1"/>
  <c r="Q14" i="1"/>
  <c r="P14" i="1"/>
  <c r="Q9" i="1"/>
  <c r="O9" i="1"/>
  <c r="P9" i="1"/>
  <c r="N9" i="1"/>
  <c r="F43" i="1"/>
  <c r="G43" i="1"/>
  <c r="H43" i="1"/>
  <c r="I43" i="1"/>
  <c r="J43" i="1"/>
  <c r="K43" i="1"/>
  <c r="L43" i="1"/>
  <c r="M43" i="1"/>
  <c r="N43" i="1"/>
  <c r="F42" i="1"/>
  <c r="G42" i="1"/>
  <c r="H42" i="1"/>
  <c r="I42" i="1"/>
  <c r="J42" i="1"/>
  <c r="K42" i="1"/>
  <c r="L42" i="1"/>
  <c r="M42" i="1"/>
  <c r="N42" i="1"/>
  <c r="O43" i="1"/>
  <c r="O44" i="1" s="1"/>
  <c r="F41" i="1"/>
  <c r="G41" i="1"/>
  <c r="H41" i="1"/>
  <c r="I41" i="1"/>
  <c r="J41" i="1"/>
  <c r="K41" i="1"/>
  <c r="L41" i="1"/>
  <c r="M41" i="1"/>
  <c r="N41" i="1"/>
  <c r="Y44" i="1" l="1"/>
  <c r="U43" i="1"/>
  <c r="U44" i="1" s="1"/>
  <c r="U19" i="1"/>
  <c r="U24" i="1"/>
  <c r="U29" i="1"/>
  <c r="U34" i="1"/>
  <c r="T44" i="1"/>
  <c r="S34" i="1"/>
  <c r="S19" i="1"/>
  <c r="D39" i="1"/>
  <c r="E39" i="1"/>
  <c r="I39" i="1"/>
  <c r="J39" i="1"/>
  <c r="K39" i="1"/>
  <c r="L39" i="1"/>
  <c r="M39" i="1"/>
  <c r="N39" i="1"/>
  <c r="O39" i="1"/>
  <c r="H39" i="1"/>
  <c r="E34" i="1"/>
  <c r="F34" i="1"/>
  <c r="G34" i="1"/>
  <c r="H34" i="1"/>
  <c r="I34" i="1"/>
  <c r="J34" i="1"/>
  <c r="K34" i="1"/>
  <c r="L34" i="1"/>
  <c r="M34" i="1"/>
  <c r="N34" i="1"/>
  <c r="O34" i="1"/>
  <c r="D34" i="1"/>
  <c r="E29" i="1"/>
  <c r="F29" i="1"/>
  <c r="G29" i="1"/>
  <c r="H29" i="1"/>
  <c r="I29" i="1"/>
  <c r="J29" i="1"/>
  <c r="K29" i="1"/>
  <c r="L29" i="1"/>
  <c r="M29" i="1"/>
  <c r="N29" i="1"/>
  <c r="O29" i="1"/>
  <c r="D29" i="1"/>
  <c r="E24" i="1"/>
  <c r="F24" i="1"/>
  <c r="G24" i="1"/>
  <c r="H24" i="1"/>
  <c r="I24" i="1"/>
  <c r="J24" i="1"/>
  <c r="K24" i="1"/>
  <c r="L24" i="1"/>
  <c r="M24" i="1"/>
  <c r="N24" i="1"/>
  <c r="O24" i="1"/>
  <c r="D24" i="1"/>
  <c r="E19" i="1"/>
  <c r="F19" i="1"/>
  <c r="G19" i="1"/>
  <c r="H19" i="1"/>
  <c r="I19" i="1"/>
  <c r="J19" i="1"/>
  <c r="K19" i="1"/>
  <c r="L19" i="1"/>
  <c r="M19" i="1"/>
  <c r="N19" i="1"/>
  <c r="O19" i="1"/>
  <c r="D19" i="1"/>
  <c r="D14" i="1"/>
  <c r="E14" i="1"/>
  <c r="F14" i="1"/>
  <c r="G14" i="1"/>
  <c r="H14" i="1"/>
  <c r="I14" i="1"/>
  <c r="J14" i="1"/>
  <c r="K14" i="1"/>
  <c r="L14" i="1"/>
  <c r="M14" i="1"/>
  <c r="N14" i="1"/>
  <c r="O14" i="1"/>
  <c r="E9" i="1"/>
  <c r="F9" i="1"/>
  <c r="G9" i="1"/>
  <c r="H9" i="1"/>
  <c r="I9" i="1"/>
  <c r="J9" i="1"/>
  <c r="K9" i="1"/>
  <c r="L9" i="1"/>
  <c r="M9" i="1"/>
  <c r="D9" i="1"/>
  <c r="E43" i="1"/>
  <c r="H44" i="1"/>
  <c r="K44" i="1"/>
  <c r="E42" i="1"/>
  <c r="D43" i="1"/>
  <c r="D42" i="1"/>
  <c r="E41" i="1"/>
  <c r="D41" i="1"/>
  <c r="I44" i="1" l="1"/>
  <c r="M44" i="1"/>
  <c r="E44" i="1"/>
  <c r="L44" i="1"/>
  <c r="J44" i="1"/>
  <c r="D44" i="1"/>
  <c r="G44" i="1"/>
  <c r="F44" i="1"/>
  <c r="N44" i="1"/>
</calcChain>
</file>

<file path=xl/sharedStrings.xml><?xml version="1.0" encoding="utf-8"?>
<sst xmlns="http://schemas.openxmlformats.org/spreadsheetml/2006/main" count="77" uniqueCount="27">
  <si>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</si>
  <si>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</si>
  <si>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</si>
  <si>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</si>
  <si>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</si>
  <si>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</si>
  <si>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</si>
  <si>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</si>
  <si>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</si>
  <si>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</si>
  <si>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Doctorate</t>
  </si>
  <si>
    <t>Masters &amp; Certificates</t>
  </si>
  <si>
    <t>College of Liberal Arts</t>
  </si>
  <si>
    <t>Completed Applications</t>
  </si>
  <si>
    <t>Admitted</t>
  </si>
  <si>
    <t>Enrolled</t>
  </si>
  <si>
    <t>Yield</t>
  </si>
  <si>
    <t>College of Science and Mathematics</t>
  </si>
  <si>
    <t>College of Management</t>
  </si>
  <si>
    <t>College of Nursing &amp; Health Sciences</t>
  </si>
  <si>
    <t>College of Education and Human Development</t>
  </si>
  <si>
    <t>McCormack Graduate School of Policy and Global Studies</t>
  </si>
  <si>
    <t>School for the Environment</t>
  </si>
  <si>
    <t>Grand Total</t>
  </si>
  <si>
    <t>Fall 2023</t>
  </si>
  <si>
    <t>Fall 2024</t>
  </si>
  <si>
    <t>Graduate Admissions by College Fall 2019 to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</si>
</sst>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"/>
    <numFmt numFmtId="165" formatCode="0.0%"/>
    <numFmt numFmtId="166" formatCode="#,##0.0;\-#,##0.0"/>
    <numFmt numFmtId="167" formatCode="#,##0;\-#,##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quotePrefix="1" applyFont="1" applyAlignment="1">
      <alignment horizontal="left" vertical="top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1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left" vertical="top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quotePrefix="1" applyFont="1" applyAlignment="1">
      <alignment vertical="top"/>
    </xf>
    <xf numFmtId="166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5" fillId="0" borderId="0" xfId="0" applyFont="1"/>
    <xf numFmtId="165" fontId="4" fillId="0" borderId="0" xfId="1" applyNumberFormat="1" applyFont="1" applyFill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zoomScale="110" zoomScaleNormal="110" workbookViewId="0">
      <selection activeCell="AC11" sqref="AC11"/>
    </sheetView>
  </sheetViews>
  <sheetFormatPr defaultRowHeight="15.6" x14ac:dyDescent="0.6"/>
  <cols>
    <col min="1" max="1" width="19.34765625" style="2" customWidth="1"/>
    <col min="2" max="2" width="8.5" style="3" hidden="1" customWidth="1"/>
    <col min="3" max="3" width="10" style="3" hidden="1" customWidth="1"/>
    <col min="4" max="4" width="9.59765625" style="3" hidden="1" customWidth="1"/>
    <col min="5" max="5" width="9.765625E-2" style="3" customWidth="1"/>
    <col min="6" max="6" width="8.59765625" style="3" hidden="1" customWidth="1"/>
    <col min="7" max="7" width="9.75" style="3" hidden="1" customWidth="1"/>
    <col min="8" max="8" width="7.5" style="3" hidden="1" customWidth="1"/>
    <col min="9" max="9" width="9.75" style="3" hidden="1" customWidth="1"/>
    <col min="10" max="10" width="8.5" style="3" hidden="1" customWidth="1"/>
    <col min="11" max="11" width="11.59765625" style="3" hidden="1" customWidth="1"/>
    <col min="12" max="12" width="0" style="3" hidden="1" customWidth="1"/>
    <col min="13" max="13" width="10.34765625" style="3" hidden="1" customWidth="1"/>
    <col min="14" max="14" width="9" style="4"/>
    <col min="15" max="15" width="11.25" style="4" customWidth="1"/>
    <col min="16" max="16" width="9" style="4"/>
    <col min="17" max="17" width="12.75" style="3" customWidth="1"/>
    <col min="18" max="18" width="9" style="3"/>
    <col min="19" max="19" width="9.75" style="3" customWidth="1"/>
    <col min="21" max="21" width="9.19921875" customWidth="1"/>
    <col min="23" max="23" width="9.19921875" customWidth="1"/>
    <col min="25" max="25" width="9.44921875" customWidth="1"/>
  </cols>
  <sheetData>
    <row r="1" spans="1:25" ht="18.3" x14ac:dyDescent="0.7">
      <c r="A1" s="19" t="s">
        <v>26</v>
      </c>
    </row>
    <row r="3" spans="1:25" x14ac:dyDescent="0.6">
      <c r="B3" s="27" t="s">
        <v>0</v>
      </c>
      <c r="C3" s="28"/>
      <c r="D3" s="27" t="s">
        <v>1</v>
      </c>
      <c r="E3" s="28"/>
      <c r="F3" s="27" t="s">
        <v>2</v>
      </c>
      <c r="G3" s="28"/>
      <c r="H3" s="27" t="s">
        <v>3</v>
      </c>
      <c r="I3" s="28"/>
      <c r="J3" s="27" t="s">
        <v>4</v>
      </c>
      <c r="K3" s="28"/>
      <c r="L3" s="27" t="s">
        <v>5</v>
      </c>
      <c r="M3" s="28"/>
      <c r="N3" s="27" t="s">
        <v>6</v>
      </c>
      <c r="O3" s="28"/>
      <c r="P3" s="27" t="s">
        <v>7</v>
      </c>
      <c r="Q3" s="28"/>
      <c r="R3" s="27" t="s">
        <v>8</v>
      </c>
      <c r="S3" s="28"/>
      <c r="T3" s="27" t="s">
        <v>9</v>
      </c>
      <c r="U3" s="28"/>
      <c r="V3" s="27" t="s">
        <v>24</v>
      </c>
      <c r="W3" s="28"/>
      <c r="X3" s="27" t="s">
        <v>25</v>
      </c>
      <c r="Y3" s="28"/>
    </row>
    <row r="4" spans="1:25" s="1" customFormat="1" ht="45.75" customHeight="1" thickBot="1" x14ac:dyDescent="0.65">
      <c r="A4" s="11"/>
      <c r="B4" s="12" t="s">
        <v>10</v>
      </c>
      <c r="C4" s="12" t="s">
        <v>11</v>
      </c>
      <c r="D4" s="12" t="s">
        <v>10</v>
      </c>
      <c r="E4" s="12" t="s">
        <v>11</v>
      </c>
      <c r="F4" s="12" t="s">
        <v>10</v>
      </c>
      <c r="G4" s="12" t="s">
        <v>11</v>
      </c>
      <c r="H4" s="12" t="s">
        <v>10</v>
      </c>
      <c r="I4" s="12" t="s">
        <v>11</v>
      </c>
      <c r="J4" s="12" t="s">
        <v>10</v>
      </c>
      <c r="K4" s="12" t="s">
        <v>11</v>
      </c>
      <c r="L4" s="12" t="s">
        <v>10</v>
      </c>
      <c r="M4" s="12" t="s">
        <v>11</v>
      </c>
      <c r="N4" s="12" t="s">
        <v>10</v>
      </c>
      <c r="O4" s="12" t="s">
        <v>11</v>
      </c>
      <c r="P4" s="12" t="s">
        <v>10</v>
      </c>
      <c r="Q4" s="12" t="s">
        <v>11</v>
      </c>
      <c r="R4" s="12" t="s">
        <v>10</v>
      </c>
      <c r="S4" s="12" t="s">
        <v>11</v>
      </c>
      <c r="T4" s="12" t="s">
        <v>10</v>
      </c>
      <c r="U4" s="12" t="s">
        <v>11</v>
      </c>
      <c r="V4" s="12" t="s">
        <v>10</v>
      </c>
      <c r="W4" s="12" t="s">
        <v>11</v>
      </c>
      <c r="X4" s="12" t="s">
        <v>10</v>
      </c>
      <c r="Y4" s="12" t="s">
        <v>11</v>
      </c>
    </row>
    <row r="5" spans="1:25" s="1" customFormat="1" ht="18.75" customHeight="1" x14ac:dyDescent="0.6">
      <c r="A5" s="16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7"/>
      <c r="O5" s="7"/>
      <c r="P5" s="7"/>
      <c r="Q5" s="6"/>
      <c r="R5" s="6"/>
      <c r="S5" s="6"/>
      <c r="T5" s="6"/>
      <c r="U5" s="6"/>
    </row>
    <row r="6" spans="1:25" x14ac:dyDescent="0.6">
      <c r="A6" s="8" t="s">
        <v>13</v>
      </c>
      <c r="B6" s="18">
        <v>338</v>
      </c>
      <c r="C6" s="18">
        <v>409</v>
      </c>
      <c r="D6" s="18">
        <v>398</v>
      </c>
      <c r="E6" s="18">
        <v>359</v>
      </c>
      <c r="F6" s="18">
        <v>294</v>
      </c>
      <c r="G6" s="18">
        <v>360</v>
      </c>
      <c r="H6" s="18">
        <v>337</v>
      </c>
      <c r="I6" s="18">
        <v>340</v>
      </c>
      <c r="J6" s="18">
        <v>413</v>
      </c>
      <c r="K6" s="18">
        <v>348</v>
      </c>
      <c r="L6" s="3">
        <v>350</v>
      </c>
      <c r="M6" s="3">
        <v>291</v>
      </c>
      <c r="N6" s="3">
        <v>245</v>
      </c>
      <c r="O6" s="3">
        <v>254</v>
      </c>
      <c r="P6" s="23">
        <v>226</v>
      </c>
      <c r="Q6" s="18">
        <v>246</v>
      </c>
      <c r="R6" s="3">
        <v>440</v>
      </c>
      <c r="S6" s="3">
        <f>239+6</f>
        <v>245</v>
      </c>
      <c r="T6" s="3">
        <v>648</v>
      </c>
      <c r="U6" s="3">
        <v>253</v>
      </c>
      <c r="V6" s="3">
        <v>643</v>
      </c>
      <c r="W6" s="3">
        <v>254</v>
      </c>
      <c r="X6" s="3">
        <v>613</v>
      </c>
      <c r="Y6" s="3">
        <v>318</v>
      </c>
    </row>
    <row r="7" spans="1:25" x14ac:dyDescent="0.6">
      <c r="A7" s="8" t="s">
        <v>14</v>
      </c>
      <c r="B7" s="18">
        <v>26</v>
      </c>
      <c r="C7" s="18">
        <v>248</v>
      </c>
      <c r="D7" s="18">
        <v>35</v>
      </c>
      <c r="E7" s="18">
        <v>222</v>
      </c>
      <c r="F7" s="18">
        <v>34</v>
      </c>
      <c r="G7" s="18">
        <v>228</v>
      </c>
      <c r="H7" s="18">
        <v>28</v>
      </c>
      <c r="I7" s="18">
        <v>195</v>
      </c>
      <c r="J7" s="18">
        <v>30</v>
      </c>
      <c r="K7" s="18">
        <v>237</v>
      </c>
      <c r="L7" s="3">
        <v>46</v>
      </c>
      <c r="M7" s="3">
        <v>217</v>
      </c>
      <c r="N7" s="3">
        <v>31</v>
      </c>
      <c r="O7" s="3">
        <v>204</v>
      </c>
      <c r="P7" s="23">
        <v>25</v>
      </c>
      <c r="Q7" s="18">
        <v>198</v>
      </c>
      <c r="R7" s="3">
        <v>33</v>
      </c>
      <c r="S7" s="3">
        <f>196+5</f>
        <v>201</v>
      </c>
      <c r="T7" s="3">
        <v>32</v>
      </c>
      <c r="U7" s="3">
        <v>168</v>
      </c>
      <c r="V7" s="3">
        <v>36</v>
      </c>
      <c r="W7" s="3">
        <v>199</v>
      </c>
      <c r="X7" s="3">
        <v>34</v>
      </c>
      <c r="Y7" s="3">
        <v>237</v>
      </c>
    </row>
    <row r="8" spans="1:25" x14ac:dyDescent="0.6">
      <c r="A8" s="8" t="s">
        <v>15</v>
      </c>
      <c r="B8" s="18">
        <v>24</v>
      </c>
      <c r="C8" s="18">
        <v>155</v>
      </c>
      <c r="D8" s="18">
        <v>19</v>
      </c>
      <c r="E8" s="18">
        <v>121</v>
      </c>
      <c r="F8" s="18">
        <v>21</v>
      </c>
      <c r="G8" s="18">
        <v>141</v>
      </c>
      <c r="H8" s="18">
        <v>18</v>
      </c>
      <c r="I8" s="18">
        <v>128</v>
      </c>
      <c r="J8" s="18">
        <v>17</v>
      </c>
      <c r="K8" s="18">
        <v>135</v>
      </c>
      <c r="L8" s="3">
        <v>26</v>
      </c>
      <c r="M8" s="3">
        <v>127</v>
      </c>
      <c r="N8" s="3">
        <v>20</v>
      </c>
      <c r="O8" s="3">
        <v>112</v>
      </c>
      <c r="P8" s="23">
        <v>18</v>
      </c>
      <c r="Q8" s="18">
        <v>109</v>
      </c>
      <c r="R8" s="3">
        <v>22</v>
      </c>
      <c r="S8" s="3">
        <f>117+2</f>
        <v>119</v>
      </c>
      <c r="T8" s="3">
        <v>15</v>
      </c>
      <c r="U8" s="3">
        <v>86</v>
      </c>
      <c r="V8" s="3">
        <v>22</v>
      </c>
      <c r="W8" s="3">
        <v>107</v>
      </c>
      <c r="X8" s="3">
        <v>19</v>
      </c>
      <c r="Y8" s="3">
        <v>131</v>
      </c>
    </row>
    <row r="9" spans="1:25" x14ac:dyDescent="0.6">
      <c r="A9" s="13" t="s">
        <v>16</v>
      </c>
      <c r="B9" s="14">
        <v>0.92307692307692313</v>
      </c>
      <c r="C9" s="14">
        <v>0.625</v>
      </c>
      <c r="D9" s="14">
        <f>D8/D7</f>
        <v>0.54285714285714282</v>
      </c>
      <c r="E9" s="14">
        <f t="shared" ref="E9:M9" si="0">E8/E7</f>
        <v>0.54504504504504503</v>
      </c>
      <c r="F9" s="14">
        <f t="shared" si="0"/>
        <v>0.61764705882352944</v>
      </c>
      <c r="G9" s="14">
        <f t="shared" si="0"/>
        <v>0.61842105263157898</v>
      </c>
      <c r="H9" s="14">
        <f t="shared" si="0"/>
        <v>0.6428571428571429</v>
      </c>
      <c r="I9" s="14">
        <f t="shared" si="0"/>
        <v>0.65641025641025641</v>
      </c>
      <c r="J9" s="14">
        <f t="shared" si="0"/>
        <v>0.56666666666666665</v>
      </c>
      <c r="K9" s="14">
        <f t="shared" si="0"/>
        <v>0.569620253164557</v>
      </c>
      <c r="L9" s="14">
        <f t="shared" si="0"/>
        <v>0.56521739130434778</v>
      </c>
      <c r="M9" s="14">
        <f t="shared" si="0"/>
        <v>0.58525345622119818</v>
      </c>
      <c r="N9" s="14">
        <f>N8/N7</f>
        <v>0.64516129032258063</v>
      </c>
      <c r="O9" s="14">
        <f>O8/O7</f>
        <v>0.5490196078431373</v>
      </c>
      <c r="P9" s="21">
        <f>P8/P7</f>
        <v>0.72</v>
      </c>
      <c r="Q9" s="21">
        <f>Q8/Q7</f>
        <v>0.5505050505050505</v>
      </c>
      <c r="R9" s="21">
        <f t="shared" ref="R9:S9" si="1">R8/R7</f>
        <v>0.66666666666666663</v>
      </c>
      <c r="S9" s="21">
        <f t="shared" si="1"/>
        <v>0.59203980099502485</v>
      </c>
      <c r="T9" s="21">
        <f>T8/T7</f>
        <v>0.46875</v>
      </c>
      <c r="U9" s="21">
        <f>U8/U7</f>
        <v>0.51190476190476186</v>
      </c>
      <c r="V9" s="21">
        <f t="shared" ref="V9:Y9" si="2">V8/V7</f>
        <v>0.61111111111111116</v>
      </c>
      <c r="W9" s="21">
        <f t="shared" si="2"/>
        <v>0.53768844221105527</v>
      </c>
      <c r="X9" s="21">
        <f t="shared" si="2"/>
        <v>0.55882352941176472</v>
      </c>
      <c r="Y9" s="21">
        <f t="shared" si="2"/>
        <v>0.5527426160337553</v>
      </c>
    </row>
    <row r="10" spans="1:25" x14ac:dyDescent="0.6">
      <c r="A10" s="16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N10" s="3"/>
      <c r="O10" s="3"/>
      <c r="P10" s="3"/>
      <c r="T10" s="3"/>
      <c r="U10" s="3"/>
    </row>
    <row r="11" spans="1:25" x14ac:dyDescent="0.6">
      <c r="A11" s="8" t="s">
        <v>13</v>
      </c>
      <c r="B11" s="18">
        <v>99</v>
      </c>
      <c r="C11" s="18">
        <v>193</v>
      </c>
      <c r="D11" s="18">
        <v>116</v>
      </c>
      <c r="E11" s="18">
        <v>246</v>
      </c>
      <c r="F11" s="18">
        <v>139</v>
      </c>
      <c r="G11" s="18">
        <v>300</v>
      </c>
      <c r="H11" s="18">
        <v>105</v>
      </c>
      <c r="I11" s="18">
        <v>261</v>
      </c>
      <c r="J11" s="18">
        <v>164</v>
      </c>
      <c r="K11" s="18">
        <v>285</v>
      </c>
      <c r="L11" s="3">
        <v>103</v>
      </c>
      <c r="M11" s="3">
        <v>165</v>
      </c>
      <c r="N11" s="3">
        <v>102</v>
      </c>
      <c r="O11" s="3">
        <v>479</v>
      </c>
      <c r="P11" s="23">
        <v>96</v>
      </c>
      <c r="Q11" s="18">
        <v>496</v>
      </c>
      <c r="R11" s="3">
        <v>52</v>
      </c>
      <c r="S11" s="3">
        <v>597</v>
      </c>
      <c r="T11" s="3">
        <v>124</v>
      </c>
      <c r="U11" s="26">
        <v>1061</v>
      </c>
      <c r="V11" s="3">
        <v>89</v>
      </c>
      <c r="W11" s="26">
        <v>1653</v>
      </c>
      <c r="X11" s="3">
        <v>103</v>
      </c>
      <c r="Y11" s="26">
        <v>1341</v>
      </c>
    </row>
    <row r="12" spans="1:25" x14ac:dyDescent="0.6">
      <c r="A12" s="8" t="s">
        <v>14</v>
      </c>
      <c r="B12" s="18">
        <v>41</v>
      </c>
      <c r="C12" s="18">
        <v>102</v>
      </c>
      <c r="D12" s="18">
        <v>50</v>
      </c>
      <c r="E12" s="18">
        <v>134</v>
      </c>
      <c r="F12" s="18">
        <v>43</v>
      </c>
      <c r="G12" s="18">
        <v>155</v>
      </c>
      <c r="H12" s="18">
        <v>27</v>
      </c>
      <c r="I12" s="18">
        <v>91</v>
      </c>
      <c r="J12" s="18">
        <v>44</v>
      </c>
      <c r="K12" s="18">
        <v>111</v>
      </c>
      <c r="L12" s="3">
        <v>45</v>
      </c>
      <c r="M12" s="3">
        <v>89</v>
      </c>
      <c r="N12" s="3">
        <v>45</v>
      </c>
      <c r="O12" s="3">
        <v>357</v>
      </c>
      <c r="P12" s="23">
        <v>19</v>
      </c>
      <c r="Q12" s="18">
        <v>343</v>
      </c>
      <c r="R12" s="3">
        <v>27</v>
      </c>
      <c r="S12" s="3">
        <v>513</v>
      </c>
      <c r="T12" s="3">
        <v>36</v>
      </c>
      <c r="U12" s="3">
        <v>859</v>
      </c>
      <c r="V12" s="3">
        <v>31</v>
      </c>
      <c r="W12" s="26">
        <v>1028</v>
      </c>
      <c r="X12" s="3">
        <v>37</v>
      </c>
      <c r="Y12" s="3">
        <v>599</v>
      </c>
    </row>
    <row r="13" spans="1:25" x14ac:dyDescent="0.6">
      <c r="A13" s="8" t="s">
        <v>15</v>
      </c>
      <c r="B13" s="18">
        <v>19</v>
      </c>
      <c r="C13" s="18">
        <v>47</v>
      </c>
      <c r="D13" s="18">
        <v>23</v>
      </c>
      <c r="E13" s="18">
        <v>56</v>
      </c>
      <c r="F13" s="18">
        <v>25</v>
      </c>
      <c r="G13" s="18">
        <v>83</v>
      </c>
      <c r="H13" s="18">
        <v>20</v>
      </c>
      <c r="I13" s="18">
        <v>46</v>
      </c>
      <c r="J13" s="18">
        <v>25</v>
      </c>
      <c r="K13" s="18">
        <v>61</v>
      </c>
      <c r="L13" s="3">
        <v>23</v>
      </c>
      <c r="M13" s="3">
        <v>37</v>
      </c>
      <c r="N13" s="3">
        <v>23</v>
      </c>
      <c r="O13" s="3">
        <v>41</v>
      </c>
      <c r="P13" s="23">
        <v>10</v>
      </c>
      <c r="Q13" s="18">
        <v>22</v>
      </c>
      <c r="R13" s="3">
        <v>14</v>
      </c>
      <c r="S13" s="3">
        <v>39</v>
      </c>
      <c r="T13" s="3">
        <v>25</v>
      </c>
      <c r="U13" s="3">
        <v>113</v>
      </c>
      <c r="V13" s="3">
        <v>19</v>
      </c>
      <c r="W13" s="3">
        <v>79</v>
      </c>
      <c r="X13" s="3">
        <v>16</v>
      </c>
      <c r="Y13" s="3">
        <v>49</v>
      </c>
    </row>
    <row r="14" spans="1:25" x14ac:dyDescent="0.6">
      <c r="A14" s="13" t="s">
        <v>16</v>
      </c>
      <c r="B14" s="14">
        <v>0.46341463414634149</v>
      </c>
      <c r="C14" s="14">
        <v>0.46078431372549017</v>
      </c>
      <c r="D14" s="14">
        <f>D13/D12</f>
        <v>0.46</v>
      </c>
      <c r="E14" s="14">
        <f t="shared" ref="E14:O14" si="3">E13/E12</f>
        <v>0.41791044776119401</v>
      </c>
      <c r="F14" s="14">
        <f t="shared" si="3"/>
        <v>0.58139534883720934</v>
      </c>
      <c r="G14" s="14">
        <f t="shared" si="3"/>
        <v>0.53548387096774197</v>
      </c>
      <c r="H14" s="14">
        <f t="shared" si="3"/>
        <v>0.7407407407407407</v>
      </c>
      <c r="I14" s="14">
        <f t="shared" si="3"/>
        <v>0.50549450549450547</v>
      </c>
      <c r="J14" s="14">
        <f t="shared" si="3"/>
        <v>0.56818181818181823</v>
      </c>
      <c r="K14" s="14">
        <f t="shared" si="3"/>
        <v>0.5495495495495496</v>
      </c>
      <c r="L14" s="14">
        <f t="shared" si="3"/>
        <v>0.51111111111111107</v>
      </c>
      <c r="M14" s="14">
        <f t="shared" si="3"/>
        <v>0.4157303370786517</v>
      </c>
      <c r="N14" s="14">
        <f t="shared" si="3"/>
        <v>0.51111111111111107</v>
      </c>
      <c r="O14" s="14">
        <f t="shared" si="3"/>
        <v>0.11484593837535013</v>
      </c>
      <c r="P14" s="22">
        <f>P13/P12</f>
        <v>0.52631578947368418</v>
      </c>
      <c r="Q14" s="14">
        <f>Q13/Q12</f>
        <v>6.4139941690962099E-2</v>
      </c>
      <c r="R14" s="14">
        <f t="shared" ref="R14:S14" si="4">R13/R12</f>
        <v>0.51851851851851849</v>
      </c>
      <c r="S14" s="14">
        <f t="shared" si="4"/>
        <v>7.6023391812865493E-2</v>
      </c>
      <c r="T14" s="14">
        <f t="shared" ref="T14:Y14" si="5">T13/T12</f>
        <v>0.69444444444444442</v>
      </c>
      <c r="U14" s="14">
        <f t="shared" si="5"/>
        <v>0.13154831199068684</v>
      </c>
      <c r="V14" s="14">
        <f t="shared" si="5"/>
        <v>0.61290322580645162</v>
      </c>
      <c r="W14" s="14">
        <f t="shared" si="5"/>
        <v>7.6848249027237359E-2</v>
      </c>
      <c r="X14" s="14">
        <f t="shared" si="5"/>
        <v>0.43243243243243246</v>
      </c>
      <c r="Y14" s="14">
        <f t="shared" si="5"/>
        <v>8.1803005008347252E-2</v>
      </c>
    </row>
    <row r="15" spans="1:25" x14ac:dyDescent="0.6">
      <c r="A15" s="16" t="s">
        <v>18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N15" s="3"/>
      <c r="O15" s="3"/>
      <c r="P15" s="3"/>
      <c r="T15" s="3"/>
      <c r="U15" s="3"/>
    </row>
    <row r="16" spans="1:25" x14ac:dyDescent="0.6">
      <c r="A16" s="8" t="s">
        <v>13</v>
      </c>
      <c r="B16" s="18">
        <v>36</v>
      </c>
      <c r="C16" s="18">
        <v>379</v>
      </c>
      <c r="D16" s="18">
        <v>98</v>
      </c>
      <c r="E16" s="18">
        <v>440</v>
      </c>
      <c r="F16" s="18">
        <v>55</v>
      </c>
      <c r="G16" s="18">
        <v>488</v>
      </c>
      <c r="H16" s="18">
        <v>100</v>
      </c>
      <c r="I16" s="18">
        <v>434</v>
      </c>
      <c r="J16" s="18">
        <v>48</v>
      </c>
      <c r="K16" s="18">
        <v>402</v>
      </c>
      <c r="L16" s="3">
        <v>36</v>
      </c>
      <c r="M16" s="3">
        <v>310</v>
      </c>
      <c r="N16" s="3">
        <v>30</v>
      </c>
      <c r="O16" s="3">
        <v>431</v>
      </c>
      <c r="P16" s="23">
        <v>23</v>
      </c>
      <c r="Q16" s="18">
        <v>440</v>
      </c>
      <c r="R16" s="3">
        <v>38</v>
      </c>
      <c r="S16" s="3">
        <f>826+22</f>
        <v>848</v>
      </c>
      <c r="T16" s="3">
        <v>35</v>
      </c>
      <c r="U16" s="26">
        <v>1482</v>
      </c>
      <c r="V16" s="3">
        <v>24</v>
      </c>
      <c r="W16" s="26">
        <v>2295</v>
      </c>
      <c r="X16" s="3">
        <v>17</v>
      </c>
      <c r="Y16" s="26">
        <v>1386</v>
      </c>
    </row>
    <row r="17" spans="1:25" x14ac:dyDescent="0.6">
      <c r="A17" s="8" t="s">
        <v>14</v>
      </c>
      <c r="B17" s="18">
        <v>12</v>
      </c>
      <c r="C17" s="18">
        <v>259</v>
      </c>
      <c r="D17" s="18">
        <v>17</v>
      </c>
      <c r="E17" s="18">
        <v>266</v>
      </c>
      <c r="F17" s="18">
        <v>12</v>
      </c>
      <c r="G17" s="18">
        <v>363</v>
      </c>
      <c r="H17" s="18">
        <v>14</v>
      </c>
      <c r="I17" s="18">
        <v>248</v>
      </c>
      <c r="J17" s="18">
        <v>5</v>
      </c>
      <c r="K17" s="18">
        <v>172</v>
      </c>
      <c r="L17" s="3">
        <v>11</v>
      </c>
      <c r="M17" s="3">
        <v>242</v>
      </c>
      <c r="N17" s="3">
        <v>5</v>
      </c>
      <c r="O17" s="3">
        <v>290</v>
      </c>
      <c r="P17" s="23">
        <v>6</v>
      </c>
      <c r="Q17" s="18">
        <v>392</v>
      </c>
      <c r="R17" s="3">
        <v>14</v>
      </c>
      <c r="S17" s="3">
        <f>809+22</f>
        <v>831</v>
      </c>
      <c r="T17" s="3">
        <v>7</v>
      </c>
      <c r="U17" s="26">
        <v>1410</v>
      </c>
      <c r="V17" s="3">
        <v>9</v>
      </c>
      <c r="W17" s="3">
        <v>959</v>
      </c>
      <c r="X17" s="3">
        <v>4</v>
      </c>
      <c r="Y17" s="26">
        <v>1128</v>
      </c>
    </row>
    <row r="18" spans="1:25" x14ac:dyDescent="0.6">
      <c r="A18" s="8" t="s">
        <v>15</v>
      </c>
      <c r="B18" s="18">
        <v>8</v>
      </c>
      <c r="C18" s="18">
        <v>112</v>
      </c>
      <c r="D18" s="18">
        <v>11</v>
      </c>
      <c r="E18" s="18">
        <v>117</v>
      </c>
      <c r="F18" s="18">
        <v>10</v>
      </c>
      <c r="G18" s="18">
        <v>196</v>
      </c>
      <c r="H18" s="18">
        <v>13</v>
      </c>
      <c r="I18" s="18">
        <v>151</v>
      </c>
      <c r="J18" s="18">
        <v>4</v>
      </c>
      <c r="K18" s="18">
        <v>98</v>
      </c>
      <c r="L18" s="3">
        <v>9</v>
      </c>
      <c r="M18" s="3">
        <v>163</v>
      </c>
      <c r="N18" s="3">
        <v>5</v>
      </c>
      <c r="O18" s="3">
        <v>161</v>
      </c>
      <c r="P18" s="23">
        <v>6</v>
      </c>
      <c r="Q18" s="18">
        <v>187</v>
      </c>
      <c r="R18" s="3">
        <v>11</v>
      </c>
      <c r="S18" s="3">
        <f>222+14</f>
        <v>236</v>
      </c>
      <c r="T18" s="3">
        <v>4</v>
      </c>
      <c r="U18" s="3">
        <v>308</v>
      </c>
      <c r="V18" s="3">
        <v>9</v>
      </c>
      <c r="W18" s="3">
        <v>240</v>
      </c>
      <c r="X18" s="3">
        <v>3</v>
      </c>
      <c r="Y18" s="3">
        <v>220</v>
      </c>
    </row>
    <row r="19" spans="1:25" x14ac:dyDescent="0.6">
      <c r="A19" s="13" t="s">
        <v>16</v>
      </c>
      <c r="B19" s="14">
        <v>0.66666666666666663</v>
      </c>
      <c r="C19" s="14">
        <v>0.43243243243243246</v>
      </c>
      <c r="D19" s="14">
        <f>D18/D17</f>
        <v>0.6470588235294118</v>
      </c>
      <c r="E19" s="14">
        <f t="shared" ref="E19:O19" si="6">E18/E17</f>
        <v>0.43984962406015038</v>
      </c>
      <c r="F19" s="14">
        <f t="shared" si="6"/>
        <v>0.83333333333333337</v>
      </c>
      <c r="G19" s="14">
        <f t="shared" si="6"/>
        <v>0.53994490358126723</v>
      </c>
      <c r="H19" s="14">
        <f t="shared" si="6"/>
        <v>0.9285714285714286</v>
      </c>
      <c r="I19" s="14">
        <f t="shared" si="6"/>
        <v>0.6088709677419355</v>
      </c>
      <c r="J19" s="14">
        <f t="shared" si="6"/>
        <v>0.8</v>
      </c>
      <c r="K19" s="14">
        <f t="shared" si="6"/>
        <v>0.56976744186046513</v>
      </c>
      <c r="L19" s="14">
        <f t="shared" si="6"/>
        <v>0.81818181818181823</v>
      </c>
      <c r="M19" s="14">
        <f t="shared" si="6"/>
        <v>0.67355371900826444</v>
      </c>
      <c r="N19" s="14">
        <f t="shared" si="6"/>
        <v>1</v>
      </c>
      <c r="O19" s="14">
        <f t="shared" si="6"/>
        <v>0.55517241379310345</v>
      </c>
      <c r="P19" s="21">
        <f>P18/P17</f>
        <v>1</v>
      </c>
      <c r="Q19" s="21">
        <f>Q18/Q17</f>
        <v>0.47704081632653061</v>
      </c>
      <c r="R19" s="21">
        <f t="shared" ref="R19:S19" si="7">R18/R17</f>
        <v>0.7857142857142857</v>
      </c>
      <c r="S19" s="21">
        <f t="shared" si="7"/>
        <v>0.28399518652226236</v>
      </c>
      <c r="T19" s="21">
        <f t="shared" ref="T19:Y19" si="8">T18/T17</f>
        <v>0.5714285714285714</v>
      </c>
      <c r="U19" s="21">
        <f t="shared" si="8"/>
        <v>0.21843971631205675</v>
      </c>
      <c r="V19" s="21">
        <f t="shared" si="8"/>
        <v>1</v>
      </c>
      <c r="W19" s="21">
        <f t="shared" si="8"/>
        <v>0.25026068821689262</v>
      </c>
      <c r="X19" s="21">
        <f t="shared" si="8"/>
        <v>0.75</v>
      </c>
      <c r="Y19" s="21">
        <f t="shared" si="8"/>
        <v>0.19503546099290781</v>
      </c>
    </row>
    <row r="20" spans="1:25" x14ac:dyDescent="0.6">
      <c r="A20" s="16" t="s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N20" s="3"/>
      <c r="O20" s="3"/>
      <c r="P20" s="3"/>
      <c r="T20" s="3"/>
      <c r="U20" s="3"/>
    </row>
    <row r="21" spans="1:25" x14ac:dyDescent="0.6">
      <c r="A21" s="8" t="s">
        <v>13</v>
      </c>
      <c r="B21" s="18">
        <v>27</v>
      </c>
      <c r="C21" s="18">
        <v>150</v>
      </c>
      <c r="D21" s="18">
        <v>36</v>
      </c>
      <c r="E21" s="18">
        <v>169</v>
      </c>
      <c r="F21" s="18">
        <v>35</v>
      </c>
      <c r="G21" s="18">
        <v>170</v>
      </c>
      <c r="H21" s="18">
        <v>41</v>
      </c>
      <c r="I21" s="18">
        <v>116</v>
      </c>
      <c r="J21" s="18">
        <v>45</v>
      </c>
      <c r="K21" s="18">
        <v>206</v>
      </c>
      <c r="L21" s="3">
        <v>40</v>
      </c>
      <c r="M21" s="3">
        <v>171</v>
      </c>
      <c r="N21" s="3">
        <v>47</v>
      </c>
      <c r="O21" s="3">
        <v>184</v>
      </c>
      <c r="P21" s="23">
        <v>47</v>
      </c>
      <c r="Q21" s="18">
        <v>217</v>
      </c>
      <c r="R21" s="3">
        <v>32</v>
      </c>
      <c r="S21" s="3">
        <f>136+68</f>
        <v>204</v>
      </c>
      <c r="T21" s="3">
        <v>50</v>
      </c>
      <c r="U21" s="3">
        <v>138</v>
      </c>
      <c r="V21" s="3">
        <v>75</v>
      </c>
      <c r="W21" s="3">
        <v>162</v>
      </c>
      <c r="X21" s="3">
        <v>94</v>
      </c>
      <c r="Y21" s="3">
        <v>151</v>
      </c>
    </row>
    <row r="22" spans="1:25" x14ac:dyDescent="0.6">
      <c r="A22" s="8" t="s">
        <v>14</v>
      </c>
      <c r="B22" s="18">
        <v>20</v>
      </c>
      <c r="C22" s="18">
        <v>106</v>
      </c>
      <c r="D22" s="18">
        <v>29</v>
      </c>
      <c r="E22" s="18">
        <v>106</v>
      </c>
      <c r="F22" s="18">
        <v>19</v>
      </c>
      <c r="G22" s="18">
        <v>113</v>
      </c>
      <c r="H22" s="18">
        <v>24</v>
      </c>
      <c r="I22" s="18">
        <v>96</v>
      </c>
      <c r="J22" s="18">
        <v>24</v>
      </c>
      <c r="K22" s="18">
        <v>146</v>
      </c>
      <c r="L22" s="3">
        <v>35</v>
      </c>
      <c r="M22" s="3">
        <v>159</v>
      </c>
      <c r="N22" s="3">
        <v>40</v>
      </c>
      <c r="O22" s="3">
        <v>145</v>
      </c>
      <c r="P22" s="23">
        <v>38</v>
      </c>
      <c r="Q22" s="18">
        <v>137</v>
      </c>
      <c r="R22" s="3">
        <v>26</v>
      </c>
      <c r="S22" s="3">
        <f>75+60</f>
        <v>135</v>
      </c>
      <c r="T22" s="3">
        <v>34</v>
      </c>
      <c r="U22" s="3">
        <v>85</v>
      </c>
      <c r="V22" s="3">
        <v>41</v>
      </c>
      <c r="W22" s="3">
        <v>111</v>
      </c>
      <c r="X22" s="3">
        <v>38</v>
      </c>
      <c r="Y22" s="3">
        <v>87</v>
      </c>
    </row>
    <row r="23" spans="1:25" x14ac:dyDescent="0.6">
      <c r="A23" s="8" t="s">
        <v>15</v>
      </c>
      <c r="B23" s="18">
        <v>14</v>
      </c>
      <c r="C23" s="18">
        <v>83</v>
      </c>
      <c r="D23" s="18">
        <v>23</v>
      </c>
      <c r="E23" s="18">
        <v>82</v>
      </c>
      <c r="F23" s="18">
        <v>13</v>
      </c>
      <c r="G23" s="18">
        <v>79</v>
      </c>
      <c r="H23" s="18">
        <v>15</v>
      </c>
      <c r="I23" s="18">
        <v>57</v>
      </c>
      <c r="J23" s="18">
        <v>15</v>
      </c>
      <c r="K23" s="18">
        <v>91</v>
      </c>
      <c r="L23" s="3">
        <v>24</v>
      </c>
      <c r="M23" s="3">
        <v>98</v>
      </c>
      <c r="N23" s="3">
        <v>23</v>
      </c>
      <c r="O23" s="3">
        <v>106</v>
      </c>
      <c r="P23" s="23">
        <v>28</v>
      </c>
      <c r="Q23" s="18">
        <v>87</v>
      </c>
      <c r="R23" s="3">
        <v>20</v>
      </c>
      <c r="S23" s="3">
        <f>54+28</f>
        <v>82</v>
      </c>
      <c r="T23" s="3">
        <v>21</v>
      </c>
      <c r="U23" s="3">
        <v>46</v>
      </c>
      <c r="V23" s="3">
        <v>24</v>
      </c>
      <c r="W23" s="3">
        <v>70</v>
      </c>
      <c r="X23" s="3">
        <v>22</v>
      </c>
      <c r="Y23" s="3">
        <v>59</v>
      </c>
    </row>
    <row r="24" spans="1:25" x14ac:dyDescent="0.6">
      <c r="A24" s="13" t="s">
        <v>16</v>
      </c>
      <c r="B24" s="14">
        <v>0.7</v>
      </c>
      <c r="C24" s="14">
        <v>0.78301886792452835</v>
      </c>
      <c r="D24" s="14">
        <f>D23/D22</f>
        <v>0.7931034482758621</v>
      </c>
      <c r="E24" s="14">
        <f t="shared" ref="E24:O24" si="9">E23/E22</f>
        <v>0.77358490566037741</v>
      </c>
      <c r="F24" s="14">
        <f t="shared" si="9"/>
        <v>0.68421052631578949</v>
      </c>
      <c r="G24" s="14">
        <f t="shared" si="9"/>
        <v>0.69911504424778759</v>
      </c>
      <c r="H24" s="14">
        <f t="shared" si="9"/>
        <v>0.625</v>
      </c>
      <c r="I24" s="14">
        <f t="shared" si="9"/>
        <v>0.59375</v>
      </c>
      <c r="J24" s="14">
        <f t="shared" si="9"/>
        <v>0.625</v>
      </c>
      <c r="K24" s="14">
        <f t="shared" si="9"/>
        <v>0.62328767123287676</v>
      </c>
      <c r="L24" s="14">
        <f t="shared" si="9"/>
        <v>0.68571428571428572</v>
      </c>
      <c r="M24" s="14">
        <f t="shared" si="9"/>
        <v>0.61635220125786161</v>
      </c>
      <c r="N24" s="14">
        <f t="shared" si="9"/>
        <v>0.57499999999999996</v>
      </c>
      <c r="O24" s="14">
        <f t="shared" si="9"/>
        <v>0.73103448275862071</v>
      </c>
      <c r="P24" s="21">
        <f>P23/P22</f>
        <v>0.73684210526315785</v>
      </c>
      <c r="Q24" s="21">
        <f>Q23/Q22</f>
        <v>0.63503649635036497</v>
      </c>
      <c r="R24" s="21">
        <f t="shared" ref="R24:S24" si="10">R23/R22</f>
        <v>0.76923076923076927</v>
      </c>
      <c r="S24" s="21">
        <f t="shared" si="10"/>
        <v>0.6074074074074074</v>
      </c>
      <c r="T24" s="21">
        <f t="shared" ref="T24:Y24" si="11">T23/T22</f>
        <v>0.61764705882352944</v>
      </c>
      <c r="U24" s="21">
        <f t="shared" si="11"/>
        <v>0.54117647058823526</v>
      </c>
      <c r="V24" s="21">
        <f t="shared" si="11"/>
        <v>0.58536585365853655</v>
      </c>
      <c r="W24" s="21">
        <f t="shared" si="11"/>
        <v>0.63063063063063063</v>
      </c>
      <c r="X24" s="21">
        <f t="shared" si="11"/>
        <v>0.57894736842105265</v>
      </c>
      <c r="Y24" s="21">
        <f t="shared" si="11"/>
        <v>0.67816091954022983</v>
      </c>
    </row>
    <row r="25" spans="1:25" x14ac:dyDescent="0.6">
      <c r="A25" s="16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N25" s="3"/>
      <c r="O25" s="3"/>
      <c r="P25" s="3"/>
      <c r="T25" s="3"/>
      <c r="U25" s="3"/>
    </row>
    <row r="26" spans="1:25" x14ac:dyDescent="0.6">
      <c r="A26" s="8" t="s">
        <v>13</v>
      </c>
      <c r="B26" s="18">
        <v>61</v>
      </c>
      <c r="C26" s="18">
        <v>589</v>
      </c>
      <c r="D26" s="18">
        <v>63</v>
      </c>
      <c r="E26" s="18">
        <v>522</v>
      </c>
      <c r="F26" s="18">
        <v>67</v>
      </c>
      <c r="G26" s="18">
        <v>463</v>
      </c>
      <c r="H26" s="18">
        <v>66</v>
      </c>
      <c r="I26" s="18">
        <v>360</v>
      </c>
      <c r="J26" s="18">
        <v>168</v>
      </c>
      <c r="K26" s="18">
        <v>611</v>
      </c>
      <c r="L26" s="3">
        <v>153</v>
      </c>
      <c r="M26" s="3">
        <v>470</v>
      </c>
      <c r="N26" s="3">
        <v>140</v>
      </c>
      <c r="O26" s="3">
        <v>568</v>
      </c>
      <c r="P26" s="23">
        <v>144</v>
      </c>
      <c r="Q26" s="18">
        <v>638</v>
      </c>
      <c r="R26" s="3">
        <v>133</v>
      </c>
      <c r="S26" s="3">
        <f>642+92</f>
        <v>734</v>
      </c>
      <c r="T26" s="3">
        <v>206</v>
      </c>
      <c r="U26" s="3">
        <v>754</v>
      </c>
      <c r="V26" s="3">
        <v>161</v>
      </c>
      <c r="W26" s="3">
        <v>833</v>
      </c>
      <c r="X26" s="3">
        <v>173</v>
      </c>
      <c r="Y26" s="26">
        <v>1041</v>
      </c>
    </row>
    <row r="27" spans="1:25" x14ac:dyDescent="0.6">
      <c r="A27" s="8" t="s">
        <v>14</v>
      </c>
      <c r="B27" s="18">
        <v>10</v>
      </c>
      <c r="C27" s="18">
        <v>421</v>
      </c>
      <c r="D27" s="18">
        <v>15</v>
      </c>
      <c r="E27" s="18">
        <v>374</v>
      </c>
      <c r="F27" s="18">
        <v>17</v>
      </c>
      <c r="G27" s="18">
        <v>354</v>
      </c>
      <c r="H27" s="18">
        <v>21</v>
      </c>
      <c r="I27" s="18">
        <v>226</v>
      </c>
      <c r="J27" s="18">
        <v>53</v>
      </c>
      <c r="K27" s="18">
        <v>385</v>
      </c>
      <c r="L27" s="3">
        <v>38</v>
      </c>
      <c r="M27" s="3">
        <v>369</v>
      </c>
      <c r="N27" s="3">
        <v>45</v>
      </c>
      <c r="O27" s="3">
        <v>494</v>
      </c>
      <c r="P27" s="23">
        <v>43</v>
      </c>
      <c r="Q27" s="18">
        <v>543</v>
      </c>
      <c r="R27" s="3">
        <v>43</v>
      </c>
      <c r="S27" s="3">
        <f>431+86</f>
        <v>517</v>
      </c>
      <c r="T27" s="3">
        <v>40</v>
      </c>
      <c r="U27" s="3">
        <v>417</v>
      </c>
      <c r="V27" s="3">
        <v>48</v>
      </c>
      <c r="W27" s="3">
        <v>469</v>
      </c>
      <c r="X27" s="3">
        <v>47</v>
      </c>
      <c r="Y27" s="3">
        <v>637</v>
      </c>
    </row>
    <row r="28" spans="1:25" x14ac:dyDescent="0.6">
      <c r="A28" s="8" t="s">
        <v>15</v>
      </c>
      <c r="B28" s="18">
        <v>8</v>
      </c>
      <c r="C28" s="18">
        <v>277</v>
      </c>
      <c r="D28" s="18">
        <v>9</v>
      </c>
      <c r="E28" s="18">
        <v>226</v>
      </c>
      <c r="F28" s="18">
        <v>11</v>
      </c>
      <c r="G28" s="18">
        <v>245</v>
      </c>
      <c r="H28" s="18">
        <v>16</v>
      </c>
      <c r="I28" s="18">
        <v>146</v>
      </c>
      <c r="J28" s="18">
        <v>35</v>
      </c>
      <c r="K28" s="18">
        <v>265</v>
      </c>
      <c r="L28" s="3">
        <v>28</v>
      </c>
      <c r="M28" s="3">
        <v>231</v>
      </c>
      <c r="N28" s="3">
        <v>36</v>
      </c>
      <c r="O28" s="3">
        <v>330</v>
      </c>
      <c r="P28" s="23">
        <v>33</v>
      </c>
      <c r="Q28" s="18">
        <v>358</v>
      </c>
      <c r="R28" s="3">
        <v>34</v>
      </c>
      <c r="S28" s="3">
        <f>277+69</f>
        <v>346</v>
      </c>
      <c r="T28" s="3">
        <v>27</v>
      </c>
      <c r="U28" s="3">
        <v>274</v>
      </c>
      <c r="V28" s="3">
        <v>33</v>
      </c>
      <c r="W28" s="3">
        <v>302</v>
      </c>
      <c r="X28" s="3">
        <v>32</v>
      </c>
      <c r="Y28" s="3">
        <v>383</v>
      </c>
    </row>
    <row r="29" spans="1:25" x14ac:dyDescent="0.6">
      <c r="A29" s="13" t="s">
        <v>16</v>
      </c>
      <c r="B29" s="14">
        <v>0.8</v>
      </c>
      <c r="C29" s="14">
        <v>0.65795724465558192</v>
      </c>
      <c r="D29" s="14">
        <f>D28/D27</f>
        <v>0.6</v>
      </c>
      <c r="E29" s="14">
        <f t="shared" ref="E29:O29" si="12">E28/E27</f>
        <v>0.60427807486631013</v>
      </c>
      <c r="F29" s="14">
        <f t="shared" si="12"/>
        <v>0.6470588235294118</v>
      </c>
      <c r="G29" s="14">
        <f t="shared" si="12"/>
        <v>0.69209039548022599</v>
      </c>
      <c r="H29" s="14">
        <f t="shared" si="12"/>
        <v>0.76190476190476186</v>
      </c>
      <c r="I29" s="14">
        <f t="shared" si="12"/>
        <v>0.64601769911504425</v>
      </c>
      <c r="J29" s="14">
        <f t="shared" si="12"/>
        <v>0.660377358490566</v>
      </c>
      <c r="K29" s="14">
        <f t="shared" si="12"/>
        <v>0.68831168831168832</v>
      </c>
      <c r="L29" s="14">
        <f t="shared" si="12"/>
        <v>0.73684210526315785</v>
      </c>
      <c r="M29" s="14">
        <f t="shared" si="12"/>
        <v>0.62601626016260159</v>
      </c>
      <c r="N29" s="14">
        <f t="shared" si="12"/>
        <v>0.8</v>
      </c>
      <c r="O29" s="14">
        <f t="shared" si="12"/>
        <v>0.66801619433198378</v>
      </c>
      <c r="P29" s="21">
        <f>P28/P27</f>
        <v>0.76744186046511631</v>
      </c>
      <c r="Q29" s="21">
        <f>Q28/Q27</f>
        <v>0.6593001841620626</v>
      </c>
      <c r="R29" s="21">
        <f t="shared" ref="R29:S29" si="13">R28/R27</f>
        <v>0.79069767441860461</v>
      </c>
      <c r="S29" s="21">
        <f t="shared" si="13"/>
        <v>0.66924564796905217</v>
      </c>
      <c r="T29" s="21">
        <f t="shared" ref="T29:Y29" si="14">T28/T27</f>
        <v>0.67500000000000004</v>
      </c>
      <c r="U29" s="21">
        <f t="shared" si="14"/>
        <v>0.65707434052757796</v>
      </c>
      <c r="V29" s="21">
        <f t="shared" si="14"/>
        <v>0.6875</v>
      </c>
      <c r="W29" s="21">
        <f t="shared" si="14"/>
        <v>0.64392324093816633</v>
      </c>
      <c r="X29" s="21">
        <f t="shared" si="14"/>
        <v>0.68085106382978722</v>
      </c>
      <c r="Y29" s="21">
        <f t="shared" si="14"/>
        <v>0.60125588697017274</v>
      </c>
    </row>
    <row r="30" spans="1:25" x14ac:dyDescent="0.6">
      <c r="A30" s="16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N30" s="3"/>
      <c r="O30" s="3"/>
      <c r="P30" s="3"/>
      <c r="T30" s="3"/>
      <c r="U30" s="3"/>
    </row>
    <row r="31" spans="1:25" x14ac:dyDescent="0.6">
      <c r="A31" s="8" t="s">
        <v>13</v>
      </c>
      <c r="B31" s="9">
        <v>93</v>
      </c>
      <c r="C31" s="9">
        <v>155</v>
      </c>
      <c r="D31" s="18">
        <v>82</v>
      </c>
      <c r="E31" s="18">
        <v>149</v>
      </c>
      <c r="F31" s="18">
        <v>91</v>
      </c>
      <c r="G31" s="18">
        <v>173</v>
      </c>
      <c r="H31" s="18">
        <v>77</v>
      </c>
      <c r="I31" s="18">
        <v>187</v>
      </c>
      <c r="J31" s="18">
        <v>101</v>
      </c>
      <c r="K31" s="18">
        <v>176</v>
      </c>
      <c r="L31" s="3">
        <v>60</v>
      </c>
      <c r="M31" s="3">
        <v>107</v>
      </c>
      <c r="N31" s="3">
        <v>59</v>
      </c>
      <c r="O31" s="3">
        <v>158</v>
      </c>
      <c r="P31" s="23">
        <v>68</v>
      </c>
      <c r="Q31" s="18">
        <v>164</v>
      </c>
      <c r="R31" s="3">
        <f>74</f>
        <v>74</v>
      </c>
      <c r="S31" s="3">
        <f>141+32</f>
        <v>173</v>
      </c>
      <c r="T31" s="3">
        <v>120</v>
      </c>
      <c r="U31" s="3">
        <v>143</v>
      </c>
      <c r="V31" s="3">
        <v>103</v>
      </c>
      <c r="W31" s="3">
        <v>143</v>
      </c>
      <c r="X31" s="3">
        <v>89</v>
      </c>
      <c r="Y31" s="3">
        <v>150</v>
      </c>
    </row>
    <row r="32" spans="1:25" x14ac:dyDescent="0.6">
      <c r="A32" s="8" t="s">
        <v>14</v>
      </c>
      <c r="B32" s="9">
        <v>41</v>
      </c>
      <c r="C32" s="9">
        <v>137</v>
      </c>
      <c r="D32" s="18">
        <v>45</v>
      </c>
      <c r="E32" s="18">
        <v>138</v>
      </c>
      <c r="F32" s="18">
        <v>39</v>
      </c>
      <c r="G32" s="18">
        <v>141</v>
      </c>
      <c r="H32" s="18">
        <v>32</v>
      </c>
      <c r="I32" s="18">
        <v>139</v>
      </c>
      <c r="J32" s="18">
        <v>42</v>
      </c>
      <c r="K32" s="18">
        <v>126</v>
      </c>
      <c r="L32" s="3">
        <v>34</v>
      </c>
      <c r="M32" s="3">
        <v>87</v>
      </c>
      <c r="N32" s="3">
        <v>37</v>
      </c>
      <c r="O32" s="3">
        <v>123</v>
      </c>
      <c r="P32" s="23">
        <v>44</v>
      </c>
      <c r="Q32" s="18">
        <v>138</v>
      </c>
      <c r="R32" s="3">
        <v>45</v>
      </c>
      <c r="S32" s="3">
        <f>121+32</f>
        <v>153</v>
      </c>
      <c r="T32" s="3">
        <v>47</v>
      </c>
      <c r="U32" s="3">
        <v>122</v>
      </c>
      <c r="V32" s="3">
        <v>28</v>
      </c>
      <c r="W32" s="3">
        <v>126</v>
      </c>
      <c r="X32" s="3">
        <v>16</v>
      </c>
      <c r="Y32" s="3">
        <v>135</v>
      </c>
    </row>
    <row r="33" spans="1:25" x14ac:dyDescent="0.6">
      <c r="A33" s="8" t="s">
        <v>15</v>
      </c>
      <c r="B33" s="9">
        <v>21</v>
      </c>
      <c r="C33" s="9">
        <v>100</v>
      </c>
      <c r="D33" s="18">
        <v>26</v>
      </c>
      <c r="E33" s="18">
        <v>91</v>
      </c>
      <c r="F33" s="18">
        <v>23</v>
      </c>
      <c r="G33" s="18">
        <v>99</v>
      </c>
      <c r="H33" s="18">
        <v>21</v>
      </c>
      <c r="I33" s="18">
        <v>105</v>
      </c>
      <c r="J33" s="18">
        <v>25</v>
      </c>
      <c r="K33" s="18">
        <v>91</v>
      </c>
      <c r="L33" s="3">
        <v>19</v>
      </c>
      <c r="M33" s="3">
        <v>59</v>
      </c>
      <c r="N33" s="3">
        <v>19</v>
      </c>
      <c r="O33" s="3">
        <v>70</v>
      </c>
      <c r="P33" s="23">
        <v>25</v>
      </c>
      <c r="Q33" s="18">
        <v>93</v>
      </c>
      <c r="R33" s="3">
        <v>19</v>
      </c>
      <c r="S33" s="3">
        <f>64+23</f>
        <v>87</v>
      </c>
      <c r="T33" s="3">
        <v>23</v>
      </c>
      <c r="U33" s="3">
        <v>51</v>
      </c>
      <c r="V33" s="3">
        <v>15</v>
      </c>
      <c r="W33" s="3">
        <v>58</v>
      </c>
      <c r="X33" s="3">
        <v>13</v>
      </c>
      <c r="Y33" s="3">
        <v>54</v>
      </c>
    </row>
    <row r="34" spans="1:25" x14ac:dyDescent="0.6">
      <c r="A34" s="13" t="s">
        <v>16</v>
      </c>
      <c r="B34" s="14">
        <v>0.51219512195121952</v>
      </c>
      <c r="C34" s="14">
        <v>0.72992700729927007</v>
      </c>
      <c r="D34" s="14">
        <f>D33/D32</f>
        <v>0.57777777777777772</v>
      </c>
      <c r="E34" s="14">
        <f t="shared" ref="E34:O34" si="15">E33/E32</f>
        <v>0.65942028985507251</v>
      </c>
      <c r="F34" s="14">
        <f t="shared" si="15"/>
        <v>0.58974358974358976</v>
      </c>
      <c r="G34" s="14">
        <f t="shared" si="15"/>
        <v>0.7021276595744681</v>
      </c>
      <c r="H34" s="14">
        <f t="shared" si="15"/>
        <v>0.65625</v>
      </c>
      <c r="I34" s="14">
        <f t="shared" si="15"/>
        <v>0.75539568345323738</v>
      </c>
      <c r="J34" s="14">
        <f t="shared" si="15"/>
        <v>0.59523809523809523</v>
      </c>
      <c r="K34" s="14">
        <f t="shared" si="15"/>
        <v>0.72222222222222221</v>
      </c>
      <c r="L34" s="14">
        <f t="shared" si="15"/>
        <v>0.55882352941176472</v>
      </c>
      <c r="M34" s="14">
        <f t="shared" si="15"/>
        <v>0.67816091954022983</v>
      </c>
      <c r="N34" s="14">
        <f t="shared" si="15"/>
        <v>0.51351351351351349</v>
      </c>
      <c r="O34" s="14">
        <f t="shared" si="15"/>
        <v>0.56910569105691056</v>
      </c>
      <c r="P34" s="21">
        <f>P33/P32</f>
        <v>0.56818181818181823</v>
      </c>
      <c r="Q34" s="21">
        <f>Q33/Q32</f>
        <v>0.67391304347826086</v>
      </c>
      <c r="R34" s="21">
        <f t="shared" ref="R34:S34" si="16">R33/R32</f>
        <v>0.42222222222222222</v>
      </c>
      <c r="S34" s="21">
        <f t="shared" si="16"/>
        <v>0.56862745098039214</v>
      </c>
      <c r="T34" s="21">
        <f t="shared" ref="T34:Y34" si="17">T33/T32</f>
        <v>0.48936170212765956</v>
      </c>
      <c r="U34" s="21">
        <f t="shared" si="17"/>
        <v>0.41803278688524592</v>
      </c>
      <c r="V34" s="21">
        <f t="shared" si="17"/>
        <v>0.5357142857142857</v>
      </c>
      <c r="W34" s="21">
        <f t="shared" si="17"/>
        <v>0.46031746031746029</v>
      </c>
      <c r="X34" s="21">
        <f t="shared" si="17"/>
        <v>0.8125</v>
      </c>
      <c r="Y34" s="21">
        <f t="shared" si="17"/>
        <v>0.4</v>
      </c>
    </row>
    <row r="35" spans="1:25" x14ac:dyDescent="0.6">
      <c r="A35" s="16" t="s">
        <v>22</v>
      </c>
      <c r="C35" s="10"/>
      <c r="E35" s="10"/>
      <c r="G35" s="10"/>
      <c r="I35" s="10"/>
      <c r="K35" s="10"/>
      <c r="N35" s="3"/>
      <c r="O35" s="3"/>
      <c r="P35" s="3"/>
      <c r="T35" s="3"/>
      <c r="U35" s="3"/>
    </row>
    <row r="36" spans="1:25" x14ac:dyDescent="0.6">
      <c r="A36" s="8" t="s">
        <v>13</v>
      </c>
      <c r="H36" s="17">
        <v>11</v>
      </c>
      <c r="I36" s="17">
        <v>37</v>
      </c>
      <c r="J36" s="17">
        <v>2</v>
      </c>
      <c r="K36" s="17">
        <v>25</v>
      </c>
      <c r="L36" s="3">
        <v>6</v>
      </c>
      <c r="M36" s="3">
        <v>30</v>
      </c>
      <c r="N36" s="3">
        <v>15</v>
      </c>
      <c r="O36" s="3">
        <v>51</v>
      </c>
      <c r="P36" s="23">
        <v>17</v>
      </c>
      <c r="Q36" s="18">
        <v>43</v>
      </c>
      <c r="R36" s="3">
        <v>8</v>
      </c>
      <c r="S36" s="3">
        <v>44</v>
      </c>
      <c r="T36" s="3">
        <v>19</v>
      </c>
      <c r="U36" s="3">
        <v>47</v>
      </c>
      <c r="V36" s="3">
        <v>13</v>
      </c>
      <c r="W36" s="3">
        <v>43</v>
      </c>
      <c r="X36" s="3">
        <v>21</v>
      </c>
      <c r="Y36" s="3">
        <v>34</v>
      </c>
    </row>
    <row r="37" spans="1:25" x14ac:dyDescent="0.6">
      <c r="A37" s="8" t="s">
        <v>14</v>
      </c>
      <c r="H37" s="17">
        <v>8</v>
      </c>
      <c r="I37" s="17">
        <v>22</v>
      </c>
      <c r="J37" s="17">
        <v>2</v>
      </c>
      <c r="K37" s="17">
        <v>16</v>
      </c>
      <c r="L37" s="3">
        <v>1</v>
      </c>
      <c r="M37" s="3">
        <v>22</v>
      </c>
      <c r="N37" s="3">
        <v>9</v>
      </c>
      <c r="O37" s="3">
        <v>40</v>
      </c>
      <c r="P37" s="23">
        <v>10</v>
      </c>
      <c r="Q37" s="18">
        <v>32</v>
      </c>
      <c r="R37" s="3">
        <v>5</v>
      </c>
      <c r="S37" s="3">
        <v>36</v>
      </c>
      <c r="T37" s="3">
        <v>9</v>
      </c>
      <c r="U37" s="3">
        <v>29</v>
      </c>
      <c r="V37" s="3">
        <v>7</v>
      </c>
      <c r="W37" s="3">
        <v>31</v>
      </c>
      <c r="X37" s="3">
        <v>10</v>
      </c>
      <c r="Y37" s="3">
        <v>22</v>
      </c>
    </row>
    <row r="38" spans="1:25" x14ac:dyDescent="0.6">
      <c r="A38" s="8" t="s">
        <v>15</v>
      </c>
      <c r="H38" s="17">
        <v>7</v>
      </c>
      <c r="I38" s="17">
        <v>14</v>
      </c>
      <c r="J38" s="17"/>
      <c r="K38" s="17">
        <v>10</v>
      </c>
      <c r="M38" s="3">
        <v>14</v>
      </c>
      <c r="N38" s="3">
        <v>5</v>
      </c>
      <c r="O38" s="3">
        <v>18</v>
      </c>
      <c r="P38" s="23">
        <v>5</v>
      </c>
      <c r="Q38" s="18">
        <v>18</v>
      </c>
      <c r="R38" s="3">
        <v>5</v>
      </c>
      <c r="S38" s="3">
        <v>13</v>
      </c>
      <c r="T38" s="3">
        <v>4</v>
      </c>
      <c r="U38" s="3">
        <v>12</v>
      </c>
      <c r="V38" s="3">
        <v>4</v>
      </c>
      <c r="W38" s="3">
        <v>15</v>
      </c>
      <c r="X38" s="3">
        <v>5</v>
      </c>
      <c r="Y38" s="3">
        <v>13</v>
      </c>
    </row>
    <row r="39" spans="1:25" x14ac:dyDescent="0.6">
      <c r="A39" s="13" t="s">
        <v>16</v>
      </c>
      <c r="B39" s="15"/>
      <c r="C39" s="15"/>
      <c r="D39" s="14" t="e">
        <f t="shared" ref="D39:E39" si="18">D38/D37</f>
        <v>#DIV/0!</v>
      </c>
      <c r="E39" s="14" t="e">
        <f t="shared" si="18"/>
        <v>#DIV/0!</v>
      </c>
      <c r="F39" s="14"/>
      <c r="G39" s="14"/>
      <c r="H39" s="14">
        <f>H38/H37</f>
        <v>0.875</v>
      </c>
      <c r="I39" s="14">
        <f t="shared" ref="I39:O39" si="19">I38/I37</f>
        <v>0.63636363636363635</v>
      </c>
      <c r="J39" s="14">
        <f t="shared" si="19"/>
        <v>0</v>
      </c>
      <c r="K39" s="14">
        <f t="shared" si="19"/>
        <v>0.625</v>
      </c>
      <c r="L39" s="14">
        <f t="shared" si="19"/>
        <v>0</v>
      </c>
      <c r="M39" s="14">
        <f t="shared" si="19"/>
        <v>0.63636363636363635</v>
      </c>
      <c r="N39" s="14">
        <f t="shared" si="19"/>
        <v>0.55555555555555558</v>
      </c>
      <c r="O39" s="14">
        <f t="shared" si="19"/>
        <v>0.45</v>
      </c>
      <c r="P39" s="21">
        <f>P38/P37</f>
        <v>0.5</v>
      </c>
      <c r="Q39" s="21">
        <f>Q38/Q37</f>
        <v>0.5625</v>
      </c>
      <c r="R39" s="21">
        <f t="shared" ref="R39:S39" si="20">R38/R37</f>
        <v>1</v>
      </c>
      <c r="S39" s="21">
        <f t="shared" si="20"/>
        <v>0.3611111111111111</v>
      </c>
      <c r="T39" s="21">
        <f t="shared" ref="T39:Y39" si="21">T38/T37</f>
        <v>0.44444444444444442</v>
      </c>
      <c r="U39" s="21">
        <f t="shared" si="21"/>
        <v>0.41379310344827586</v>
      </c>
      <c r="V39" s="21">
        <f t="shared" si="21"/>
        <v>0.5714285714285714</v>
      </c>
      <c r="W39" s="21">
        <f t="shared" si="21"/>
        <v>0.4838709677419355</v>
      </c>
      <c r="X39" s="21">
        <f t="shared" si="21"/>
        <v>0.5</v>
      </c>
      <c r="Y39" s="21">
        <f t="shared" si="21"/>
        <v>0.59090909090909094</v>
      </c>
    </row>
    <row r="40" spans="1:25" x14ac:dyDescent="0.6">
      <c r="A40" s="16" t="s">
        <v>23</v>
      </c>
      <c r="H40" s="10"/>
      <c r="I40" s="10"/>
      <c r="J40" s="10"/>
      <c r="K40" s="10"/>
      <c r="N40" s="3"/>
      <c r="O40" s="3"/>
      <c r="P40" s="3"/>
      <c r="T40" s="3"/>
      <c r="U40" s="3"/>
    </row>
    <row r="41" spans="1:25" x14ac:dyDescent="0.6">
      <c r="A41" s="8" t="s">
        <v>13</v>
      </c>
      <c r="B41" s="9">
        <v>654</v>
      </c>
      <c r="C41" s="9">
        <v>1975</v>
      </c>
      <c r="D41" s="18" t="e">
        <f>SUM(D6+D11+D16+D21+D26+D31+#REF!+#REF!+#REF!+D36)</f>
        <v>#REF!</v>
      </c>
      <c r="E41" s="18" t="e">
        <f>SUM(E6+E11+E16+E21+E26+E31+#REF!+#REF!+#REF!+E36)</f>
        <v>#REF!</v>
      </c>
      <c r="F41" s="25">
        <f t="shared" ref="F41:N41" si="22">SUM(F6+F11+F16+F21+F26+F31+F36)</f>
        <v>681</v>
      </c>
      <c r="G41" s="25">
        <f t="shared" si="22"/>
        <v>1954</v>
      </c>
      <c r="H41" s="25">
        <f t="shared" si="22"/>
        <v>737</v>
      </c>
      <c r="I41" s="25">
        <f t="shared" si="22"/>
        <v>1735</v>
      </c>
      <c r="J41" s="25">
        <f t="shared" si="22"/>
        <v>941</v>
      </c>
      <c r="K41" s="25">
        <f t="shared" si="22"/>
        <v>2053</v>
      </c>
      <c r="L41" s="25">
        <f t="shared" si="22"/>
        <v>748</v>
      </c>
      <c r="M41" s="25">
        <f t="shared" si="22"/>
        <v>1544</v>
      </c>
      <c r="N41" s="25">
        <f t="shared" si="22"/>
        <v>638</v>
      </c>
      <c r="O41" s="25">
        <f>SUM(O6+O11+O16+O21+O26+O31+O36)</f>
        <v>2125</v>
      </c>
      <c r="P41" s="24">
        <f t="shared" ref="P41:U41" si="23">SUM(P6,P11,P16,P21,P26,P31,P36)</f>
        <v>621</v>
      </c>
      <c r="Q41" s="24">
        <f t="shared" si="23"/>
        <v>2244</v>
      </c>
      <c r="R41" s="24">
        <f t="shared" si="23"/>
        <v>777</v>
      </c>
      <c r="S41" s="24">
        <f t="shared" si="23"/>
        <v>2845</v>
      </c>
      <c r="T41" s="24">
        <f t="shared" si="23"/>
        <v>1202</v>
      </c>
      <c r="U41" s="24">
        <f>SUM(U6,U11,U16,U21,U26,U31,U36)</f>
        <v>3878</v>
      </c>
      <c r="V41" s="24">
        <f t="shared" ref="V41:Y41" si="24">SUM(V6,V11,V16,V21,V26,V31,V36)</f>
        <v>1108</v>
      </c>
      <c r="W41" s="24">
        <f t="shared" si="24"/>
        <v>5383</v>
      </c>
      <c r="X41" s="24">
        <f t="shared" si="24"/>
        <v>1110</v>
      </c>
      <c r="Y41" s="24">
        <f t="shared" si="24"/>
        <v>4421</v>
      </c>
    </row>
    <row r="42" spans="1:25" x14ac:dyDescent="0.6">
      <c r="A42" s="8" t="s">
        <v>14</v>
      </c>
      <c r="B42" s="9">
        <v>150</v>
      </c>
      <c r="C42" s="9">
        <v>1370</v>
      </c>
      <c r="D42" s="18" t="e">
        <f>SUM(D7+D12+D17+D22+D27+D32+#REF!+#REF!+#REF!+D37)</f>
        <v>#REF!</v>
      </c>
      <c r="E42" s="18" t="e">
        <f>SUM(E7+E12+E17+E22+E27+E32+#REF!+#REF!+#REF!+E37)</f>
        <v>#REF!</v>
      </c>
      <c r="F42" s="25">
        <f t="shared" ref="F42:N42" si="25">SUM(F7+F12+F17+F22+F27+F32+F37)</f>
        <v>164</v>
      </c>
      <c r="G42" s="25">
        <f t="shared" si="25"/>
        <v>1354</v>
      </c>
      <c r="H42" s="25">
        <f t="shared" si="25"/>
        <v>154</v>
      </c>
      <c r="I42" s="25">
        <f t="shared" si="25"/>
        <v>1017</v>
      </c>
      <c r="J42" s="25">
        <f t="shared" si="25"/>
        <v>200</v>
      </c>
      <c r="K42" s="25">
        <f t="shared" si="25"/>
        <v>1193</v>
      </c>
      <c r="L42" s="25">
        <f t="shared" si="25"/>
        <v>210</v>
      </c>
      <c r="M42" s="25">
        <f t="shared" si="25"/>
        <v>1185</v>
      </c>
      <c r="N42" s="25">
        <f t="shared" si="25"/>
        <v>212</v>
      </c>
      <c r="O42" s="25">
        <f>SUM(O7+O12+O17+O22+O27+O32+O37)</f>
        <v>1653</v>
      </c>
      <c r="P42" s="24">
        <f t="shared" ref="P42:R43" si="26">SUM(P7,P12,P17,P22,P27,P32,P37)</f>
        <v>185</v>
      </c>
      <c r="Q42" s="24">
        <f t="shared" si="26"/>
        <v>1783</v>
      </c>
      <c r="R42" s="24">
        <f t="shared" si="26"/>
        <v>193</v>
      </c>
      <c r="S42" s="24">
        <f t="shared" ref="S42:T42" si="27">SUM(S7,S12,S17,S22,S27,S32,S37)</f>
        <v>2386</v>
      </c>
      <c r="T42" s="24">
        <f t="shared" si="27"/>
        <v>205</v>
      </c>
      <c r="U42" s="24">
        <f t="shared" ref="U42:Y42" si="28">SUM(U7,U12,U17,U22,U27,U32,U37)</f>
        <v>3090</v>
      </c>
      <c r="V42" s="24">
        <f t="shared" si="28"/>
        <v>200</v>
      </c>
      <c r="W42" s="24">
        <f t="shared" si="28"/>
        <v>2923</v>
      </c>
      <c r="X42" s="24">
        <f t="shared" si="28"/>
        <v>186</v>
      </c>
      <c r="Y42" s="24">
        <f t="shared" si="28"/>
        <v>2845</v>
      </c>
    </row>
    <row r="43" spans="1:25" x14ac:dyDescent="0.6">
      <c r="A43" s="8" t="s">
        <v>15</v>
      </c>
      <c r="B43" s="9">
        <v>94</v>
      </c>
      <c r="C43" s="9">
        <v>859</v>
      </c>
      <c r="D43" s="18" t="e">
        <f>SUM(D8+D13+D18+D23+D28+D33+#REF!+#REF!+#REF!+D38)</f>
        <v>#REF!</v>
      </c>
      <c r="E43" s="18" t="e">
        <f>SUM(E8+E13+E18+E23+E28+E33+#REF!+#REF!+#REF!+E38)</f>
        <v>#REF!</v>
      </c>
      <c r="F43" s="25">
        <f t="shared" ref="F43:N43" si="29">SUM(F8+F13+F18+F23+F28+F33+F38)</f>
        <v>103</v>
      </c>
      <c r="G43" s="25">
        <f t="shared" si="29"/>
        <v>843</v>
      </c>
      <c r="H43" s="25">
        <f t="shared" si="29"/>
        <v>110</v>
      </c>
      <c r="I43" s="25">
        <f t="shared" si="29"/>
        <v>647</v>
      </c>
      <c r="J43" s="25">
        <f t="shared" si="29"/>
        <v>121</v>
      </c>
      <c r="K43" s="25">
        <f t="shared" si="29"/>
        <v>751</v>
      </c>
      <c r="L43" s="25">
        <f t="shared" si="29"/>
        <v>129</v>
      </c>
      <c r="M43" s="25">
        <f t="shared" si="29"/>
        <v>729</v>
      </c>
      <c r="N43" s="25">
        <f t="shared" si="29"/>
        <v>131</v>
      </c>
      <c r="O43" s="25">
        <f>SUM(O8+O13+O18+O23+O28+O33+O38)</f>
        <v>838</v>
      </c>
      <c r="P43" s="24">
        <f t="shared" si="26"/>
        <v>125</v>
      </c>
      <c r="Q43" s="24">
        <f t="shared" si="26"/>
        <v>874</v>
      </c>
      <c r="R43" s="24">
        <f t="shared" si="26"/>
        <v>125</v>
      </c>
      <c r="S43" s="24">
        <f t="shared" ref="S43:T43" si="30">SUM(S8,S13,S18,S23,S28,S33,S38)</f>
        <v>922</v>
      </c>
      <c r="T43" s="24">
        <f t="shared" si="30"/>
        <v>119</v>
      </c>
      <c r="U43" s="24">
        <f t="shared" ref="U43:Y43" si="31">SUM(U8,U13,U18,U23,U28,U33,U38)</f>
        <v>890</v>
      </c>
      <c r="V43" s="24">
        <f t="shared" si="31"/>
        <v>126</v>
      </c>
      <c r="W43" s="24">
        <f t="shared" si="31"/>
        <v>871</v>
      </c>
      <c r="X43" s="24">
        <f t="shared" si="31"/>
        <v>110</v>
      </c>
      <c r="Y43" s="24">
        <f t="shared" si="31"/>
        <v>909</v>
      </c>
    </row>
    <row r="44" spans="1:25" x14ac:dyDescent="0.6">
      <c r="A44" s="8" t="s">
        <v>16</v>
      </c>
      <c r="B44" s="10">
        <v>0.62666666666666671</v>
      </c>
      <c r="C44" s="10">
        <v>0.62700729927007304</v>
      </c>
      <c r="D44" s="10" t="e">
        <f>D43/D42</f>
        <v>#REF!</v>
      </c>
      <c r="E44" s="10" t="e">
        <f t="shared" ref="E44:M44" si="32">E43/E42</f>
        <v>#REF!</v>
      </c>
      <c r="F44" s="10">
        <f t="shared" si="32"/>
        <v>0.62804878048780488</v>
      </c>
      <c r="G44" s="10">
        <f t="shared" si="32"/>
        <v>0.62259970457902514</v>
      </c>
      <c r="H44" s="10">
        <f t="shared" si="32"/>
        <v>0.7142857142857143</v>
      </c>
      <c r="I44" s="10">
        <f t="shared" si="32"/>
        <v>0.63618485742379549</v>
      </c>
      <c r="J44" s="10">
        <f t="shared" si="32"/>
        <v>0.60499999999999998</v>
      </c>
      <c r="K44" s="10">
        <f t="shared" si="32"/>
        <v>0.62950544844928746</v>
      </c>
      <c r="L44" s="10">
        <f t="shared" si="32"/>
        <v>0.61428571428571432</v>
      </c>
      <c r="M44" s="10">
        <f t="shared" si="32"/>
        <v>0.61518987341772147</v>
      </c>
      <c r="N44" s="10">
        <f t="shared" ref="N44" si="33">N43/N42</f>
        <v>0.61792452830188682</v>
      </c>
      <c r="O44" s="10">
        <f t="shared" ref="O44" si="34">O43/O42</f>
        <v>0.50695704779189354</v>
      </c>
      <c r="P44" s="20">
        <f>P43/P42</f>
        <v>0.67567567567567566</v>
      </c>
      <c r="Q44" s="20">
        <f>Q43/Q42</f>
        <v>0.49018508132361188</v>
      </c>
      <c r="R44" s="20">
        <f t="shared" ref="R44:S44" si="35">R43/R42</f>
        <v>0.64766839378238339</v>
      </c>
      <c r="S44" s="20">
        <f t="shared" si="35"/>
        <v>0.38642078792958928</v>
      </c>
      <c r="T44" s="20">
        <f t="shared" ref="T44:U44" si="36">T43/T42</f>
        <v>0.58048780487804874</v>
      </c>
      <c r="U44" s="20">
        <f t="shared" si="36"/>
        <v>0.28802588996763756</v>
      </c>
      <c r="V44" s="20">
        <f t="shared" ref="V44:Y44" si="37">V43/V42</f>
        <v>0.63</v>
      </c>
      <c r="W44" s="20">
        <f t="shared" si="37"/>
        <v>0.29798152582962711</v>
      </c>
      <c r="X44" s="20">
        <f t="shared" si="37"/>
        <v>0.59139784946236562</v>
      </c>
      <c r="Y44" s="20">
        <f t="shared" si="37"/>
        <v>0.31950790861159928</v>
      </c>
    </row>
  </sheetData>
  <mergeCells count="12">
    <mergeCell ref="X3:Y3"/>
    <mergeCell ref="B3:C3"/>
    <mergeCell ref="L3:M3"/>
    <mergeCell ref="D3:E3"/>
    <mergeCell ref="F3:G3"/>
    <mergeCell ref="H3:I3"/>
    <mergeCell ref="J3:K3"/>
    <mergeCell ref="V3:W3"/>
    <mergeCell ref="T3:U3"/>
    <mergeCell ref="R3:S3"/>
    <mergeCell ref="P3:Q3"/>
    <mergeCell ref="N3:O3"/>
  </mergeCells>
  <phoneticPr fontId="8" type="noConversion"/>
  <pageMargins left="0.7" right="0.7" top="0.75" bottom="0.75" header="0.3" footer="0.3"/>
  <pageSetup scale="65" orientation="landscape" r:id="rId1"/>
  <headerFooter>
    <oddHeader>&amp;L&amp;"-,Bold"Program Level Data&amp;C&amp;"-,Bold"Table 40 &amp;R&amp;"-,Bold"Graduate Admissions Trends by College</oddHeader>
    <oddFooter>&amp;L&amp;"-,Bold"Office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UMass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Castiola</dc:creator>
  <cp:keywords/>
  <dc:description/>
  <cp:lastModifiedBy>Awat O Osman</cp:lastModifiedBy>
  <cp:revision/>
  <cp:lastPrinted>2025-01-21T15:17:41Z</cp:lastPrinted>
  <dcterms:created xsi:type="dcterms:W3CDTF">2018-02-26T23:02:55Z</dcterms:created>
  <dcterms:modified xsi:type="dcterms:W3CDTF">2025-01-21T15:17:59Z</dcterms:modified>
  <cp:category/>
  <cp:contentStatus/>
</cp:coreProperties>
</file>