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 by Program/"/>
    </mc:Choice>
  </mc:AlternateContent>
  <xr:revisionPtr revIDLastSave="215" documentId="8_{84D5C1DC-E5C9-47D9-9342-0987DF8AF0DD}" xr6:coauthVersionLast="47" xr6:coauthVersionMax="47" xr10:uidLastSave="{158DFAB0-1079-4C42-9A3F-919DAC53F408}"/>
  <bookViews>
    <workbookView xWindow="-120" yWindow="-120" windowWidth="29040" windowHeight="15840" xr2:uid="{00000000-000D-0000-FFFF-FFFF00000000}"/>
  </bookViews>
  <sheets>
    <sheet name="TABLE 38" sheetId="1" r:id="rId1"/>
  </sheets>
  <definedNames>
    <definedName name="_AY91">#REF!</definedName>
    <definedName name="_xlnm.Print_Area" localSheetId="0">'TABLE 38'!$A$1:$AD$346</definedName>
    <definedName name="_xlnm.Print_Titles" localSheetId="0">'TABLE 38'!$3:$3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1" i="1" l="1"/>
  <c r="AC41" i="1"/>
  <c r="Z327" i="1"/>
  <c r="AA327" i="1"/>
  <c r="AB327" i="1"/>
  <c r="AC327" i="1"/>
  <c r="AA322" i="1"/>
  <c r="AB322" i="1"/>
  <c r="AC322" i="1"/>
  <c r="AD284" i="1"/>
  <c r="AA319" i="1"/>
  <c r="AB319" i="1"/>
  <c r="AC319" i="1"/>
  <c r="AA250" i="1"/>
  <c r="AB250" i="1"/>
  <c r="AC250" i="1"/>
  <c r="AD250" i="1"/>
  <c r="AA245" i="1"/>
  <c r="AB245" i="1"/>
  <c r="AC245" i="1"/>
  <c r="AC228" i="1"/>
  <c r="AD228" i="1"/>
  <c r="V228" i="1"/>
  <c r="W228" i="1"/>
  <c r="X228" i="1"/>
  <c r="Y228" i="1"/>
  <c r="Z228" i="1"/>
  <c r="AA228" i="1"/>
  <c r="AA224" i="1"/>
  <c r="AB224" i="1"/>
  <c r="AC224" i="1"/>
  <c r="Z220" i="1"/>
  <c r="AA220" i="1"/>
  <c r="AB220" i="1"/>
  <c r="AC220" i="1"/>
  <c r="AD214" i="1"/>
  <c r="AD200" i="1"/>
  <c r="X165" i="1"/>
  <c r="Y165" i="1"/>
  <c r="Z165" i="1"/>
  <c r="AA165" i="1"/>
  <c r="AC165" i="1"/>
  <c r="AD165" i="1"/>
  <c r="AC159" i="1"/>
  <c r="AD159" i="1"/>
  <c r="U141" i="1"/>
  <c r="V141" i="1"/>
  <c r="W141" i="1"/>
  <c r="X141" i="1"/>
  <c r="Y141" i="1"/>
  <c r="Z141" i="1"/>
  <c r="AA141" i="1"/>
  <c r="AB141" i="1"/>
  <c r="AC141" i="1"/>
  <c r="AD141" i="1"/>
  <c r="AD134" i="1"/>
  <c r="AD130" i="1"/>
  <c r="AD115" i="1"/>
  <c r="AD112" i="1"/>
  <c r="AC134" i="1"/>
  <c r="U112" i="1"/>
  <c r="V112" i="1"/>
  <c r="W112" i="1"/>
  <c r="X112" i="1"/>
  <c r="Y112" i="1"/>
  <c r="Z112" i="1"/>
  <c r="AA112" i="1"/>
  <c r="AB112" i="1"/>
  <c r="AC112" i="1"/>
  <c r="W97" i="1"/>
  <c r="X97" i="1"/>
  <c r="Y97" i="1"/>
  <c r="Z97" i="1"/>
  <c r="AA97" i="1"/>
  <c r="AB97" i="1"/>
  <c r="AC97" i="1"/>
  <c r="AD97" i="1"/>
  <c r="U93" i="1"/>
  <c r="V93" i="1"/>
  <c r="W93" i="1"/>
  <c r="X93" i="1"/>
  <c r="Y93" i="1"/>
  <c r="Z93" i="1"/>
  <c r="AA93" i="1"/>
  <c r="AB93" i="1"/>
  <c r="AC93" i="1"/>
  <c r="AD93" i="1"/>
  <c r="AD84" i="1"/>
  <c r="AC84" i="1"/>
  <c r="U84" i="1"/>
  <c r="V84" i="1"/>
  <c r="W84" i="1"/>
  <c r="X84" i="1"/>
  <c r="Y84" i="1"/>
  <c r="Z84" i="1"/>
  <c r="AA84" i="1"/>
  <c r="AD78" i="1"/>
  <c r="AC78" i="1"/>
  <c r="AC70" i="1"/>
  <c r="AD70" i="1"/>
  <c r="AC65" i="1"/>
  <c r="AD65" i="1"/>
  <c r="AB65" i="1"/>
  <c r="AD174" i="1" l="1"/>
  <c r="AD145" i="1"/>
  <c r="AD90" i="1"/>
  <c r="AD327" i="1"/>
  <c r="AD336" i="1"/>
  <c r="AD330" i="1"/>
  <c r="AD322" i="1"/>
  <c r="AD326" i="1" s="1"/>
  <c r="AD285" i="1"/>
  <c r="AD319" i="1" s="1"/>
  <c r="AD224" i="1"/>
  <c r="AD220" i="1"/>
  <c r="AD259" i="1"/>
  <c r="AD268" i="1"/>
  <c r="AD254" i="1"/>
  <c r="AD245" i="1"/>
  <c r="AD204" i="1"/>
  <c r="AD197" i="1"/>
  <c r="AD194" i="1"/>
  <c r="AD180" i="1"/>
  <c r="AD154" i="1"/>
  <c r="AD106" i="1"/>
  <c r="AD111" i="1" s="1"/>
  <c r="AD103" i="1"/>
  <c r="AD100" i="1"/>
  <c r="AB78" i="1"/>
  <c r="AD11" i="1"/>
  <c r="AD176" i="1"/>
  <c r="AC176" i="1"/>
  <c r="AC188" i="1" s="1"/>
  <c r="AD61" i="1"/>
  <c r="V61" i="1"/>
  <c r="W61" i="1"/>
  <c r="X61" i="1"/>
  <c r="Y61" i="1"/>
  <c r="Z61" i="1"/>
  <c r="AA61" i="1"/>
  <c r="AB61" i="1"/>
  <c r="AC61" i="1"/>
  <c r="AD41" i="1"/>
  <c r="AC36" i="1"/>
  <c r="AD36" i="1"/>
  <c r="AC27" i="1"/>
  <c r="AD27" i="1"/>
  <c r="AD48" i="1" s="1"/>
  <c r="AC90" i="1"/>
  <c r="AC284" i="1"/>
  <c r="AC274" i="1"/>
  <c r="AC219" i="1"/>
  <c r="AC194" i="1"/>
  <c r="AC174" i="1"/>
  <c r="AC154" i="1"/>
  <c r="AC145" i="1"/>
  <c r="AC111" i="1"/>
  <c r="AC103" i="1"/>
  <c r="AC100" i="1"/>
  <c r="AC11" i="1"/>
  <c r="AC334" i="1"/>
  <c r="AC326" i="1"/>
  <c r="AC336" i="1"/>
  <c r="AD188" i="1" l="1"/>
  <c r="AD195" i="1" s="1"/>
  <c r="AD334" i="1"/>
  <c r="AD337" i="1" s="1"/>
  <c r="AD155" i="1"/>
  <c r="AD274" i="1"/>
  <c r="AD104" i="1"/>
  <c r="AD342" i="1"/>
  <c r="AD219" i="1"/>
  <c r="AC320" i="1"/>
  <c r="AD62" i="1"/>
  <c r="AC104" i="1"/>
  <c r="AC48" i="1"/>
  <c r="AC340" i="1"/>
  <c r="AC337" i="1"/>
  <c r="AC342" i="1"/>
  <c r="AC195" i="1"/>
  <c r="AC155" i="1"/>
  <c r="U319" i="1"/>
  <c r="T284" i="1"/>
  <c r="U284" i="1"/>
  <c r="T48" i="1"/>
  <c r="U48" i="1"/>
  <c r="V48" i="1"/>
  <c r="AB154" i="1"/>
  <c r="X154" i="1"/>
  <c r="Z154" i="1"/>
  <c r="AA154" i="1"/>
  <c r="Y154" i="1"/>
  <c r="AB11" i="1"/>
  <c r="AB194" i="1"/>
  <c r="W48" i="1"/>
  <c r="X48" i="1"/>
  <c r="Y48" i="1"/>
  <c r="Z48" i="1"/>
  <c r="AA48" i="1"/>
  <c r="W194" i="1"/>
  <c r="X194" i="1"/>
  <c r="Y194" i="1"/>
  <c r="Z194" i="1"/>
  <c r="AA194" i="1"/>
  <c r="W188" i="1"/>
  <c r="X188" i="1"/>
  <c r="Y188" i="1"/>
  <c r="Z188" i="1"/>
  <c r="AA188" i="1"/>
  <c r="W174" i="1"/>
  <c r="X174" i="1"/>
  <c r="Y174" i="1"/>
  <c r="Z174" i="1"/>
  <c r="AA174" i="1"/>
  <c r="AB336" i="1"/>
  <c r="AB334" i="1"/>
  <c r="AB326" i="1"/>
  <c r="AB176" i="1"/>
  <c r="AB284" i="1"/>
  <c r="AB268" i="1"/>
  <c r="AB259" i="1"/>
  <c r="IU250" i="1"/>
  <c r="AB228" i="1"/>
  <c r="IU224" i="1"/>
  <c r="AB200" i="1"/>
  <c r="AB214" i="1"/>
  <c r="AB197" i="1"/>
  <c r="AB180" i="1"/>
  <c r="AB159" i="1"/>
  <c r="AB165" i="1"/>
  <c r="AB134" i="1"/>
  <c r="AB130" i="1"/>
  <c r="AB115" i="1"/>
  <c r="AB106" i="1"/>
  <c r="AB111" i="1" s="1"/>
  <c r="AB103" i="1"/>
  <c r="AB100" i="1"/>
  <c r="AB84" i="1"/>
  <c r="AB70" i="1"/>
  <c r="AB36" i="1"/>
  <c r="AB27" i="1"/>
  <c r="AB14" i="1"/>
  <c r="V319" i="1"/>
  <c r="W319" i="1"/>
  <c r="X319" i="1"/>
  <c r="Y319" i="1"/>
  <c r="Z319" i="1"/>
  <c r="V284" i="1"/>
  <c r="W284" i="1"/>
  <c r="X284" i="1"/>
  <c r="Y284" i="1"/>
  <c r="Z284" i="1"/>
  <c r="AA284" i="1"/>
  <c r="AA100" i="1"/>
  <c r="AA326" i="1"/>
  <c r="AA336" i="1"/>
  <c r="AA334" i="1"/>
  <c r="AA274" i="1"/>
  <c r="AA219" i="1"/>
  <c r="AA145" i="1"/>
  <c r="AA111" i="1"/>
  <c r="AA103" i="1"/>
  <c r="AA90" i="1"/>
  <c r="AA11" i="1"/>
  <c r="Q319" i="1"/>
  <c r="R319" i="1"/>
  <c r="S319" i="1"/>
  <c r="T319" i="1"/>
  <c r="T274" i="1"/>
  <c r="Q274" i="1"/>
  <c r="R274" i="1"/>
  <c r="S274" i="1"/>
  <c r="S326" i="1"/>
  <c r="T326" i="1"/>
  <c r="S334" i="1"/>
  <c r="T334" i="1"/>
  <c r="V274" i="1"/>
  <c r="U274" i="1"/>
  <c r="W274" i="1"/>
  <c r="X274" i="1"/>
  <c r="Y274" i="1"/>
  <c r="Y111" i="1"/>
  <c r="Z111" i="1"/>
  <c r="Z326" i="1"/>
  <c r="U334" i="1"/>
  <c r="V334" i="1"/>
  <c r="W334" i="1"/>
  <c r="X334" i="1"/>
  <c r="Z334" i="1"/>
  <c r="Z336" i="1"/>
  <c r="Z274" i="1"/>
  <c r="Z219" i="1"/>
  <c r="Z145" i="1"/>
  <c r="Z103" i="1"/>
  <c r="Z100" i="1"/>
  <c r="Z90" i="1"/>
  <c r="Z11" i="1"/>
  <c r="Y103" i="1"/>
  <c r="P274" i="1"/>
  <c r="Q219" i="1"/>
  <c r="R219" i="1"/>
  <c r="S219" i="1"/>
  <c r="T219" i="1"/>
  <c r="U219" i="1"/>
  <c r="V219" i="1"/>
  <c r="W219" i="1"/>
  <c r="X219" i="1"/>
  <c r="Y219" i="1"/>
  <c r="W145" i="1"/>
  <c r="X145" i="1"/>
  <c r="Y90" i="1"/>
  <c r="W90" i="1"/>
  <c r="X90" i="1"/>
  <c r="V90" i="1"/>
  <c r="Q61" i="1"/>
  <c r="S48" i="1"/>
  <c r="R48" i="1"/>
  <c r="Y327" i="1"/>
  <c r="Y334" i="1" s="1"/>
  <c r="Y322" i="1"/>
  <c r="Y145" i="1"/>
  <c r="Y336" i="1"/>
  <c r="Y326" i="1"/>
  <c r="O174" i="1"/>
  <c r="O145" i="1"/>
  <c r="Y100" i="1"/>
  <c r="O100" i="1"/>
  <c r="O90" i="1"/>
  <c r="O48" i="1"/>
  <c r="Y11" i="1"/>
  <c r="X11" i="1"/>
  <c r="S145" i="1"/>
  <c r="T145" i="1"/>
  <c r="N61" i="1"/>
  <c r="O61" i="1"/>
  <c r="P61" i="1"/>
  <c r="R61" i="1"/>
  <c r="S61" i="1"/>
  <c r="T61" i="1"/>
  <c r="U61" i="1"/>
  <c r="N318" i="1"/>
  <c r="O318" i="1"/>
  <c r="P319" i="1"/>
  <c r="Q334" i="1"/>
  <c r="R334" i="1"/>
  <c r="O50" i="1"/>
  <c r="N25" i="1"/>
  <c r="O25" i="1"/>
  <c r="N273" i="1"/>
  <c r="S154" i="1"/>
  <c r="T154" i="1"/>
  <c r="U154" i="1"/>
  <c r="V154" i="1"/>
  <c r="W154" i="1"/>
  <c r="R154" i="1"/>
  <c r="O273" i="1"/>
  <c r="O218" i="1"/>
  <c r="P219" i="1"/>
  <c r="N218" i="1"/>
  <c r="X326" i="1"/>
  <c r="X336" i="1"/>
  <c r="X111" i="1"/>
  <c r="X103" i="1"/>
  <c r="X100" i="1"/>
  <c r="W336" i="1"/>
  <c r="W326" i="1"/>
  <c r="W111" i="1"/>
  <c r="W103" i="1"/>
  <c r="W100" i="1"/>
  <c r="W11" i="1"/>
  <c r="M318" i="1"/>
  <c r="M273" i="1"/>
  <c r="P100" i="1"/>
  <c r="P90" i="1"/>
  <c r="M48" i="1"/>
  <c r="N48" i="1"/>
  <c r="P48" i="1"/>
  <c r="Q48" i="1"/>
  <c r="S194" i="1"/>
  <c r="R194" i="1"/>
  <c r="T194" i="1"/>
  <c r="U194" i="1"/>
  <c r="M188" i="1"/>
  <c r="N188" i="1"/>
  <c r="O188" i="1"/>
  <c r="P188" i="1"/>
  <c r="Q188" i="1"/>
  <c r="R188" i="1"/>
  <c r="S188" i="1"/>
  <c r="T188" i="1"/>
  <c r="U188" i="1"/>
  <c r="M194" i="1"/>
  <c r="N194" i="1"/>
  <c r="O194" i="1"/>
  <c r="P194" i="1"/>
  <c r="Q194" i="1"/>
  <c r="V194" i="1"/>
  <c r="V188" i="1"/>
  <c r="V174" i="1"/>
  <c r="M333" i="1"/>
  <c r="N333" i="1"/>
  <c r="O333" i="1"/>
  <c r="P334" i="1"/>
  <c r="M325" i="1"/>
  <c r="N325" i="1"/>
  <c r="O325" i="1"/>
  <c r="P326" i="1"/>
  <c r="Q326" i="1"/>
  <c r="R326" i="1"/>
  <c r="U326" i="1"/>
  <c r="M50" i="1"/>
  <c r="N50" i="1"/>
  <c r="M335" i="1"/>
  <c r="N335" i="1"/>
  <c r="O335" i="1"/>
  <c r="P336" i="1"/>
  <c r="Q336" i="1"/>
  <c r="R336" i="1"/>
  <c r="S336" i="1"/>
  <c r="T336" i="1"/>
  <c r="U336" i="1"/>
  <c r="V336" i="1"/>
  <c r="V145" i="1"/>
  <c r="M103" i="1"/>
  <c r="N103" i="1"/>
  <c r="O103" i="1"/>
  <c r="P103" i="1"/>
  <c r="Q103" i="1"/>
  <c r="R103" i="1"/>
  <c r="S103" i="1"/>
  <c r="T103" i="1"/>
  <c r="U103" i="1"/>
  <c r="V103" i="1"/>
  <c r="V11" i="1"/>
  <c r="M218" i="1"/>
  <c r="V326" i="1"/>
  <c r="V111" i="1"/>
  <c r="V100" i="1"/>
  <c r="L61" i="1"/>
  <c r="L103" i="1"/>
  <c r="M61" i="1"/>
  <c r="L11" i="1"/>
  <c r="L90" i="1"/>
  <c r="L174" i="1"/>
  <c r="L218" i="1"/>
  <c r="M11" i="1"/>
  <c r="M90" i="1"/>
  <c r="M174" i="1"/>
  <c r="M8" i="1"/>
  <c r="N11" i="1"/>
  <c r="N90" i="1"/>
  <c r="N174" i="1"/>
  <c r="N8" i="1"/>
  <c r="O11" i="1"/>
  <c r="O8" i="1"/>
  <c r="P11" i="1"/>
  <c r="P174" i="1"/>
  <c r="Q11" i="1"/>
  <c r="Q90" i="1"/>
  <c r="Q111" i="1"/>
  <c r="Q174" i="1"/>
  <c r="R11" i="1"/>
  <c r="R90" i="1"/>
  <c r="R111" i="1"/>
  <c r="R174" i="1"/>
  <c r="S11" i="1"/>
  <c r="S90" i="1"/>
  <c r="S111" i="1"/>
  <c r="S174" i="1"/>
  <c r="T11" i="1"/>
  <c r="T90" i="1"/>
  <c r="T111" i="1"/>
  <c r="T174" i="1"/>
  <c r="U11" i="1"/>
  <c r="U90" i="1"/>
  <c r="U111" i="1"/>
  <c r="U174" i="1"/>
  <c r="U100" i="1"/>
  <c r="U145" i="1"/>
  <c r="L100" i="1"/>
  <c r="L145" i="1"/>
  <c r="L188" i="1"/>
  <c r="L25" i="1"/>
  <c r="L48" i="1" s="1"/>
  <c r="L62" i="1" s="1"/>
  <c r="M100" i="1"/>
  <c r="M145" i="1"/>
  <c r="M25" i="1"/>
  <c r="N100" i="1"/>
  <c r="N145" i="1"/>
  <c r="P145" i="1"/>
  <c r="Q100" i="1"/>
  <c r="Q145" i="1"/>
  <c r="R100" i="1"/>
  <c r="R145" i="1"/>
  <c r="S100" i="1"/>
  <c r="T100" i="1"/>
  <c r="L155" i="1"/>
  <c r="L318" i="1"/>
  <c r="L319" i="1" s="1"/>
  <c r="M155" i="1"/>
  <c r="N155" i="1"/>
  <c r="O155" i="1"/>
  <c r="P155" i="1"/>
  <c r="Q155" i="1"/>
  <c r="C48" i="1"/>
  <c r="C100" i="1"/>
  <c r="D48" i="1"/>
  <c r="D62" i="1" s="1"/>
  <c r="D100" i="1"/>
  <c r="D90" i="1"/>
  <c r="E48" i="1"/>
  <c r="E62" i="1" s="1"/>
  <c r="E100" i="1"/>
  <c r="E90" i="1"/>
  <c r="E188" i="1"/>
  <c r="E195" i="1" s="1"/>
  <c r="E318" i="1"/>
  <c r="E319" i="1" s="1"/>
  <c r="F48" i="1"/>
  <c r="F62" i="1" s="1"/>
  <c r="F100" i="1"/>
  <c r="F90" i="1"/>
  <c r="F188" i="1"/>
  <c r="F195" i="1" s="1"/>
  <c r="F318" i="1"/>
  <c r="F319" i="1" s="1"/>
  <c r="G100" i="1"/>
  <c r="G90" i="1"/>
  <c r="G188" i="1"/>
  <c r="G195" i="1" s="1"/>
  <c r="G318" i="1"/>
  <c r="G319" i="1" s="1"/>
  <c r="H100" i="1"/>
  <c r="H90" i="1"/>
  <c r="H318" i="1"/>
  <c r="H319" i="1" s="1"/>
  <c r="H155" i="1"/>
  <c r="H188" i="1"/>
  <c r="H195" i="1" s="1"/>
  <c r="H25" i="1"/>
  <c r="H48" i="1" s="1"/>
  <c r="H62" i="1" s="1"/>
  <c r="I100" i="1"/>
  <c r="I90" i="1"/>
  <c r="I318" i="1"/>
  <c r="I319" i="1" s="1"/>
  <c r="I155" i="1"/>
  <c r="I188" i="1"/>
  <c r="I195" i="1" s="1"/>
  <c r="I25" i="1"/>
  <c r="I48" i="1" s="1"/>
  <c r="I62" i="1" s="1"/>
  <c r="J100" i="1"/>
  <c r="J90" i="1"/>
  <c r="J318" i="1"/>
  <c r="J319" i="1" s="1"/>
  <c r="J155" i="1"/>
  <c r="J188" i="1"/>
  <c r="J174" i="1"/>
  <c r="J25" i="1"/>
  <c r="J48" i="1" s="1"/>
  <c r="J62" i="1" s="1"/>
  <c r="K100" i="1"/>
  <c r="K90" i="1"/>
  <c r="K318" i="1"/>
  <c r="K319" i="1" s="1"/>
  <c r="K155" i="1"/>
  <c r="K188" i="1"/>
  <c r="K174" i="1"/>
  <c r="K25" i="1"/>
  <c r="K48" i="1" s="1"/>
  <c r="K62" i="1" s="1"/>
  <c r="G25" i="1"/>
  <c r="G48" i="1" s="1"/>
  <c r="G62" i="1" s="1"/>
  <c r="H192" i="1"/>
  <c r="G192" i="1"/>
  <c r="E192" i="1"/>
  <c r="K218" i="1"/>
  <c r="J218" i="1"/>
  <c r="K145" i="1"/>
  <c r="F145" i="1"/>
  <c r="G145" i="1"/>
  <c r="H145" i="1"/>
  <c r="I145" i="1"/>
  <c r="J145" i="1"/>
  <c r="F155" i="1"/>
  <c r="G155" i="1"/>
  <c r="D174" i="1"/>
  <c r="F206" i="1"/>
  <c r="B319" i="1"/>
  <c r="D8" i="1"/>
  <c r="AD320" i="1" l="1"/>
  <c r="AD339" i="1" s="1"/>
  <c r="AD340" i="1"/>
  <c r="AD341" i="1"/>
  <c r="AC341" i="1"/>
  <c r="AC62" i="1"/>
  <c r="AC339" i="1" s="1"/>
  <c r="V342" i="1"/>
  <c r="V341" i="1"/>
  <c r="T340" i="1"/>
  <c r="U340" i="1"/>
  <c r="V340" i="1"/>
  <c r="U341" i="1"/>
  <c r="T341" i="1"/>
  <c r="T342" i="1"/>
  <c r="AB342" i="1"/>
  <c r="U342" i="1"/>
  <c r="Y340" i="1"/>
  <c r="AB48" i="1"/>
  <c r="Z342" i="1"/>
  <c r="X341" i="1"/>
  <c r="Z341" i="1"/>
  <c r="Y341" i="1"/>
  <c r="X340" i="1"/>
  <c r="W341" i="1"/>
  <c r="AA342" i="1"/>
  <c r="Z340" i="1"/>
  <c r="W342" i="1"/>
  <c r="W340" i="1"/>
  <c r="AA340" i="1"/>
  <c r="AA341" i="1"/>
  <c r="Y342" i="1"/>
  <c r="X342" i="1"/>
  <c r="AB174" i="1"/>
  <c r="AB188" i="1"/>
  <c r="V320" i="1"/>
  <c r="AA320" i="1"/>
  <c r="Y320" i="1"/>
  <c r="AB219" i="1"/>
  <c r="AB90" i="1"/>
  <c r="AB104" i="1" s="1"/>
  <c r="AB337" i="1"/>
  <c r="Z320" i="1"/>
  <c r="W320" i="1"/>
  <c r="AB274" i="1"/>
  <c r="AB145" i="1"/>
  <c r="AB155" i="1" s="1"/>
  <c r="X320" i="1"/>
  <c r="Z62" i="1"/>
  <c r="S320" i="1"/>
  <c r="R320" i="1"/>
  <c r="Z155" i="1"/>
  <c r="Y195" i="1"/>
  <c r="R337" i="1"/>
  <c r="P320" i="1"/>
  <c r="O195" i="1"/>
  <c r="L341" i="1"/>
  <c r="W104" i="1"/>
  <c r="Q337" i="1"/>
  <c r="X104" i="1"/>
  <c r="R62" i="1"/>
  <c r="S155" i="1"/>
  <c r="J195" i="1"/>
  <c r="O341" i="1"/>
  <c r="M195" i="1"/>
  <c r="M62" i="1"/>
  <c r="N340" i="1"/>
  <c r="P62" i="1"/>
  <c r="Y104" i="1"/>
  <c r="Z195" i="1"/>
  <c r="W337" i="1"/>
  <c r="R104" i="1"/>
  <c r="M104" i="1"/>
  <c r="Q62" i="1"/>
  <c r="U337" i="1"/>
  <c r="X62" i="1"/>
  <c r="U104" i="1"/>
  <c r="N195" i="1"/>
  <c r="I104" i="1"/>
  <c r="V155" i="1"/>
  <c r="S104" i="1"/>
  <c r="O336" i="1"/>
  <c r="V195" i="1"/>
  <c r="T195" i="1"/>
  <c r="K195" i="1"/>
  <c r="T337" i="1"/>
  <c r="D104" i="1"/>
  <c r="D338" i="1" s="1"/>
  <c r="V104" i="1"/>
  <c r="W62" i="1"/>
  <c r="S340" i="1"/>
  <c r="O339" i="1"/>
  <c r="T104" i="1"/>
  <c r="N104" i="1"/>
  <c r="N336" i="1"/>
  <c r="X195" i="1"/>
  <c r="R155" i="1"/>
  <c r="O319" i="1"/>
  <c r="O62" i="1"/>
  <c r="Y155" i="1"/>
  <c r="V337" i="1"/>
  <c r="T320" i="1"/>
  <c r="L104" i="1"/>
  <c r="S62" i="1"/>
  <c r="J104" i="1"/>
  <c r="S337" i="1"/>
  <c r="P337" i="1"/>
  <c r="Y62" i="1"/>
  <c r="H104" i="1"/>
  <c r="F104" i="1"/>
  <c r="F338" i="1" s="1"/>
  <c r="Q104" i="1"/>
  <c r="R341" i="1"/>
  <c r="N62" i="1"/>
  <c r="U195" i="1"/>
  <c r="N339" i="1"/>
  <c r="M336" i="1"/>
  <c r="N319" i="1"/>
  <c r="P341" i="1"/>
  <c r="S341" i="1"/>
  <c r="Q340" i="1"/>
  <c r="W195" i="1"/>
  <c r="Y337" i="1"/>
  <c r="E104" i="1"/>
  <c r="E338" i="1" s="1"/>
  <c r="L195" i="1"/>
  <c r="R342" i="1"/>
  <c r="O104" i="1"/>
  <c r="M340" i="1"/>
  <c r="P342" i="1"/>
  <c r="Q342" i="1"/>
  <c r="L340" i="1"/>
  <c r="R340" i="1"/>
  <c r="P340" i="1"/>
  <c r="M339" i="1"/>
  <c r="P195" i="1"/>
  <c r="Q341" i="1"/>
  <c r="S342" i="1"/>
  <c r="M319" i="1"/>
  <c r="X337" i="1"/>
  <c r="V62" i="1"/>
  <c r="T155" i="1"/>
  <c r="O340" i="1"/>
  <c r="N341" i="1"/>
  <c r="K104" i="1"/>
  <c r="C104" i="1"/>
  <c r="C338" i="1" s="1"/>
  <c r="U62" i="1"/>
  <c r="R195" i="1"/>
  <c r="Q320" i="1"/>
  <c r="G104" i="1"/>
  <c r="G338" i="1" s="1"/>
  <c r="Z337" i="1"/>
  <c r="U320" i="1"/>
  <c r="U155" i="1"/>
  <c r="M341" i="1"/>
  <c r="P104" i="1"/>
  <c r="AA195" i="1"/>
  <c r="Q195" i="1"/>
  <c r="X155" i="1"/>
  <c r="T62" i="1"/>
  <c r="S195" i="1"/>
  <c r="Z104" i="1"/>
  <c r="AA104" i="1"/>
  <c r="W155" i="1"/>
  <c r="AA337" i="1"/>
  <c r="AA155" i="1"/>
  <c r="AA62" i="1"/>
  <c r="V339" i="1" l="1"/>
  <c r="T339" i="1"/>
  <c r="U339" i="1"/>
  <c r="W339" i="1"/>
  <c r="AB62" i="1"/>
  <c r="AB341" i="1"/>
  <c r="AA339" i="1"/>
  <c r="AB340" i="1"/>
  <c r="Z339" i="1"/>
  <c r="Y339" i="1"/>
  <c r="X339" i="1"/>
  <c r="AB195" i="1"/>
  <c r="AB320" i="1"/>
  <c r="R339" i="1"/>
  <c r="N338" i="1"/>
  <c r="S339" i="1"/>
  <c r="O338" i="1"/>
  <c r="M338" i="1"/>
  <c r="Q339" i="1"/>
  <c r="P339" i="1"/>
  <c r="AB339" i="1" l="1"/>
  <c r="J8" i="1"/>
  <c r="J338" i="1" s="1"/>
  <c r="G8" i="1"/>
  <c r="F8" i="1"/>
  <c r="K8" i="1"/>
  <c r="K338" i="1" s="1"/>
  <c r="I8" i="1"/>
  <c r="I338" i="1" s="1"/>
  <c r="L8" i="1"/>
  <c r="L338" i="1" s="1"/>
  <c r="H8" i="1"/>
  <c r="H338" i="1" s="1"/>
  <c r="L3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Dianne</author>
  </authors>
  <commentList>
    <comment ref="F6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Dianne:</t>
        </r>
        <r>
          <rPr>
            <sz val="8"/>
            <color indexed="81"/>
            <rFont val="Tahoma"/>
            <family val="2"/>
          </rPr>
          <t xml:space="preserve">
6/13/02 student MJ2 &amp; MJ3 has track listed twice
per Jim</t>
        </r>
      </text>
    </comment>
    <comment ref="F20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Dianne:</t>
        </r>
        <r>
          <rPr>
            <sz val="8"/>
            <color indexed="81"/>
            <rFont val="Tahoma"/>
            <family val="2"/>
          </rPr>
          <t xml:space="preserve">
5/23/02 there is one student who is listed as a concentration</t>
        </r>
      </text>
    </comment>
  </commentList>
</comments>
</file>

<file path=xl/sharedStrings.xml><?xml version="1.0" encoding="utf-8"?>
<sst xmlns="http://schemas.openxmlformats.org/spreadsheetml/2006/main" count="587" uniqueCount="303">
  <si>
    <t xml:space="preserve"> 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</si>
  <si>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</si>
  <si>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</si>
  <si>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</si>
  <si>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</si>
  <si>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</si>
  <si>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</si>
  <si>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</si>
  <si>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</si>
  <si>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</si>
  <si>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</si>
  <si>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</si>
  <si>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</si>
  <si>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</si>
  <si>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</si>
  <si>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COLLEGE OF LIBERAL ARTS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</si>
  <si>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</si>
  <si>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</si>
  <si>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</si>
  <si>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</si>
  <si>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</si>
  <si>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</si>
  <si>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</si>
  <si>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</si>
  <si>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</si>
  <si>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Applied Linguistics</t>
  </si>
  <si>
    <t>Clinical Psychology</t>
  </si>
  <si>
    <t>Developmental &amp; Brain Sciences</t>
  </si>
  <si>
    <t xml:space="preserve">Sociology </t>
  </si>
  <si>
    <t>-</t>
  </si>
  <si>
    <t>TOTAL DOCTORALS</t>
  </si>
  <si>
    <t>American Studies</t>
  </si>
  <si>
    <t>Applied Economics</t>
  </si>
  <si>
    <t xml:space="preserve"> -</t>
  </si>
  <si>
    <t>No Track</t>
  </si>
  <si>
    <t>Applied Linguistics -MA Online</t>
  </si>
  <si>
    <t>Applied Sociology</t>
  </si>
  <si>
    <t>Creative Writing (MFA)</t>
  </si>
  <si>
    <t>Critical Ethnic and Community Studies</t>
  </si>
  <si>
    <t>English</t>
  </si>
  <si>
    <t>Historical Archaeology</t>
  </si>
  <si>
    <t>History</t>
  </si>
  <si>
    <t>Archives Tracks</t>
  </si>
  <si>
    <t>History-MA Online</t>
  </si>
  <si>
    <t>History Track</t>
  </si>
  <si>
    <t>History Teaching Track</t>
  </si>
  <si>
    <t>Public History Track</t>
  </si>
  <si>
    <t xml:space="preserve">Human Services </t>
  </si>
  <si>
    <t>Latin and Classical Humanities</t>
  </si>
  <si>
    <t>Applied Linguistics Track</t>
  </si>
  <si>
    <t>Greek &amp; Latin Track</t>
  </si>
  <si>
    <t>Initial Licensure Track</t>
  </si>
  <si>
    <t>Teaching Licensure Track</t>
  </si>
  <si>
    <t>Transnational, Cultural &amp; Community Studies</t>
  </si>
  <si>
    <t>TOTAL MASTERS</t>
  </si>
  <si>
    <t>Archives (Cert)</t>
  </si>
  <si>
    <t>Dual Languages</t>
  </si>
  <si>
    <t>Forensic Services (Cert.)</t>
  </si>
  <si>
    <t>Teaching Spanish (Cert.)</t>
  </si>
  <si>
    <t>Survey Research</t>
  </si>
  <si>
    <t>TOTAL CERTIFICATES</t>
  </si>
  <si>
    <t>TOTAL CLA</t>
  </si>
  <si>
    <t>COLLEGE OF SCIENCE &amp; MATHEMATICS</t>
  </si>
  <si>
    <t>Applied Physics</t>
  </si>
  <si>
    <t xml:space="preserve">Biology </t>
  </si>
  <si>
    <t xml:space="preserve">Environmental Bio Track </t>
  </si>
  <si>
    <t>Molec, Cell &amp; Org Bio Track</t>
  </si>
  <si>
    <t>Biomed Eng. &amp; Biotech.*</t>
  </si>
  <si>
    <t>Chemistry</t>
  </si>
  <si>
    <t>Biological Chemistry</t>
  </si>
  <si>
    <t>Education Research</t>
  </si>
  <si>
    <t>Green Chemistry</t>
  </si>
  <si>
    <t>Inorganic Chemistry</t>
  </si>
  <si>
    <t>Organic Chemistry</t>
  </si>
  <si>
    <t>Physical/Analytical Chemistry</t>
  </si>
  <si>
    <t>Computational Science</t>
  </si>
  <si>
    <t>Bioinformatics</t>
  </si>
  <si>
    <t>Computational Physics</t>
  </si>
  <si>
    <t>Data Analytics</t>
  </si>
  <si>
    <t>Computer Science</t>
  </si>
  <si>
    <t xml:space="preserve">Integrative Biosciences </t>
  </si>
  <si>
    <t>Biochemistry</t>
  </si>
  <si>
    <t>Biophysics</t>
  </si>
  <si>
    <t>Biology</t>
  </si>
  <si>
    <t>Biotec &amp; Biomed Sciences</t>
  </si>
  <si>
    <t>Molecular, Cell and Organic Biology</t>
  </si>
  <si>
    <t xml:space="preserve">Computer Science </t>
  </si>
  <si>
    <t>Professional Science Track</t>
  </si>
  <si>
    <t>Biotechnology (Cert.)</t>
  </si>
  <si>
    <t>Database Technology (Cert.)</t>
  </si>
  <si>
    <t>TOTAL CSM</t>
  </si>
  <si>
    <t>COLLEGE OF MANAGEMENT</t>
  </si>
  <si>
    <t xml:space="preserve">Business Administration </t>
  </si>
  <si>
    <t xml:space="preserve">Finance </t>
  </si>
  <si>
    <t>Organizations &amp; Social Change</t>
  </si>
  <si>
    <t>Management Information Systems</t>
  </si>
  <si>
    <t>Professional MBA</t>
  </si>
  <si>
    <t>Accounting</t>
  </si>
  <si>
    <t>Accounting and Finance</t>
  </si>
  <si>
    <t>Business Administration - (MBA)</t>
  </si>
  <si>
    <t>NoTrack</t>
  </si>
  <si>
    <t>Finance</t>
  </si>
  <si>
    <t>Flex MBA</t>
  </si>
  <si>
    <t>Global MBA</t>
  </si>
  <si>
    <t>Management - Graduate</t>
  </si>
  <si>
    <t>Mgt Science for Finance</t>
  </si>
  <si>
    <t>MSA- AF</t>
  </si>
  <si>
    <t>Business Analytics (M.S.)</t>
  </si>
  <si>
    <t>Big Analytics</t>
  </si>
  <si>
    <t>Supply Chain</t>
  </si>
  <si>
    <t>Finance (M.S.)</t>
  </si>
  <si>
    <t xml:space="preserve">Finance General </t>
  </si>
  <si>
    <t xml:space="preserve">Investment Management &amp; Quantitative Finance </t>
  </si>
  <si>
    <t>Investment</t>
  </si>
  <si>
    <t>Information Technology (M.S.)</t>
  </si>
  <si>
    <t>Health Care Informatics</t>
  </si>
  <si>
    <t>International Management (M.S.)</t>
  </si>
  <si>
    <t xml:space="preserve">Business Analytics </t>
  </si>
  <si>
    <t>Clean Energy &amp; Sustainability</t>
  </si>
  <si>
    <t>Contemporary Marketing</t>
  </si>
  <si>
    <t>Cybersecurity (Cert)</t>
  </si>
  <si>
    <t>Health Care Mgt (Cert)</t>
  </si>
  <si>
    <t>Healthcare Informatics</t>
  </si>
  <si>
    <t xml:space="preserve">Investment Management </t>
  </si>
  <si>
    <t>TOTAL CM</t>
  </si>
  <si>
    <t>Exercise &amp; Health Sciences (Ph.D.)</t>
  </si>
  <si>
    <t>Nursing Practice (D.N.P.)</t>
  </si>
  <si>
    <t>Adult/Gero Acute Care Clinical Nurse Specialist</t>
  </si>
  <si>
    <t>Adult Gerontology Nurse Practitioner Track</t>
  </si>
  <si>
    <t>Family Nurse Practitioner</t>
  </si>
  <si>
    <t>Post Master's Track</t>
  </si>
  <si>
    <t>Nursing (Ph.D.)</t>
  </si>
  <si>
    <t>Bachelor's to PhD</t>
  </si>
  <si>
    <t>Bachelor's to PhD Health Policy track</t>
  </si>
  <si>
    <t>Bachelor's to PhD Population Health track</t>
  </si>
  <si>
    <t>Master's to PhD</t>
  </si>
  <si>
    <t>Master's to PhD Health Policy track</t>
  </si>
  <si>
    <t>MS-to-PHD in Population Health</t>
  </si>
  <si>
    <t>Population Health and Health Policy</t>
  </si>
  <si>
    <t>Exercise &amp; Health Sciences</t>
  </si>
  <si>
    <t>Nursing (M.S.)</t>
  </si>
  <si>
    <t>Acute/Clinical Care CNS</t>
  </si>
  <si>
    <t>Adult Health Clinical Nurse Specialist Track</t>
  </si>
  <si>
    <t>Adult/Gero Acute Clinical Nurse Specialist</t>
  </si>
  <si>
    <t>Family Nurse Practitioner Track</t>
  </si>
  <si>
    <t>Nurse Practioner Track</t>
  </si>
  <si>
    <t>Clinical Nurse Specialist (Cert)</t>
  </si>
  <si>
    <t>Family Nurse Practitioner (Cert.)</t>
  </si>
  <si>
    <t>Adult/Gerontology Nurse Pract (Cert.)</t>
  </si>
  <si>
    <t>Nurse Educator (Cert)</t>
  </si>
  <si>
    <t>COLLEGE OF EDUCATION &amp; HUMAN DEVELOPMENT</t>
  </si>
  <si>
    <t xml:space="preserve">Counseling and School Psychology </t>
  </si>
  <si>
    <t>Counseling Psychology</t>
  </si>
  <si>
    <t xml:space="preserve">School Psychology </t>
  </si>
  <si>
    <t>Early Childhood Ed &amp;Care (PhD)</t>
  </si>
  <si>
    <t>Leadership, Policy, and Finance</t>
  </si>
  <si>
    <t>Learning and Teaching</t>
  </si>
  <si>
    <t>Urban, Multilingual and Global Contexts</t>
  </si>
  <si>
    <t>Education (Ed.D.)</t>
  </si>
  <si>
    <t>High. Ed. Admn. Track</t>
  </si>
  <si>
    <t>Ldshp. in Urb. Sch. Track</t>
  </si>
  <si>
    <t>Learn, Teach, Ed, Tran (Non-Licen)</t>
  </si>
  <si>
    <t>Education, Leadership, and Policy Studies (Ph.D.)</t>
  </si>
  <si>
    <t>Education, Leadership, and Policy Studies (Ed.D.)</t>
  </si>
  <si>
    <t>Global Inclusion &amp; Social
 Development (PhD)</t>
  </si>
  <si>
    <t>Post Masters Track</t>
  </si>
  <si>
    <t>Global Inclusion &amp; Social Development (PhD)</t>
  </si>
  <si>
    <t>(no track)</t>
  </si>
  <si>
    <t>Higher Education (EdD)</t>
  </si>
  <si>
    <t>Higher Education (Ed.D.)</t>
  </si>
  <si>
    <t>Higher Education (Ph.D.)</t>
  </si>
  <si>
    <t>Counseling (MEd)</t>
  </si>
  <si>
    <t xml:space="preserve">Adjustment Counseling </t>
  </si>
  <si>
    <t>School Council Online</t>
  </si>
  <si>
    <t>Critical &amp; Creative Thinking -MA</t>
  </si>
  <si>
    <t>Critical Creative Thinking Online</t>
  </si>
  <si>
    <t>Science in a Changing World</t>
  </si>
  <si>
    <t>Education (MEd)</t>
  </si>
  <si>
    <t>Boston Teacher Residency-Elementary</t>
  </si>
  <si>
    <t>Boston Teacher Residency-Middle/Secondary</t>
  </si>
  <si>
    <t xml:space="preserve">Early Childhood Education Initial </t>
  </si>
  <si>
    <t>Early Childhood Ed, Non-Licensure</t>
  </si>
  <si>
    <t>Initial Licensure Elementary Ed</t>
  </si>
  <si>
    <t>Initial Licensure Middle/Secondary</t>
  </si>
  <si>
    <t xml:space="preserve">Learning, Teaching and Educational Transformation (Non-Licensure) </t>
  </si>
  <si>
    <t>Pro Licensure Elem. Ed.</t>
  </si>
  <si>
    <t>Pro Licensure Middle/Secondary</t>
  </si>
  <si>
    <t>Teach Next Year - Elementary</t>
  </si>
  <si>
    <t>Teach Next Year - Middle School</t>
  </si>
  <si>
    <t>Educational Administration (MEd)</t>
  </si>
  <si>
    <t>Family Therapy (MS)</t>
  </si>
  <si>
    <t>Global Inclusion &amp; Social
 Development (M.A.)</t>
  </si>
  <si>
    <t>INSTRUCTIONAL DESIGN</t>
  </si>
  <si>
    <t>Mental Health Counseling (M.S.)</t>
  </si>
  <si>
    <t>Mental Health Online</t>
  </si>
  <si>
    <t>Clinical Rehabilitation Counseling</t>
  </si>
  <si>
    <t>Vocational Rehab Counseling</t>
  </si>
  <si>
    <t xml:space="preserve">School Counseling </t>
  </si>
  <si>
    <t>Adjustment Counseling</t>
  </si>
  <si>
    <t xml:space="preserve">Education and Human Development </t>
  </si>
  <si>
    <t>School Psychology (MEd)</t>
  </si>
  <si>
    <t>Special Education (MEd)</t>
  </si>
  <si>
    <t>Initial Licensure Special Education</t>
  </si>
  <si>
    <t>Non -Licensure</t>
  </si>
  <si>
    <t xml:space="preserve">Pro Licensure </t>
  </si>
  <si>
    <t xml:space="preserve">Pro Licensure Special Education </t>
  </si>
  <si>
    <t>Successive Licensure Pre-K - 8</t>
  </si>
  <si>
    <t>Successive Licensure Middle/Secondary</t>
  </si>
  <si>
    <t>Transition Leadership</t>
  </si>
  <si>
    <t xml:space="preserve">Assistive Technology </t>
  </si>
  <si>
    <t xml:space="preserve">Orientation and Mobility </t>
  </si>
  <si>
    <t>Vision Rehabilitation Therapy</t>
  </si>
  <si>
    <t>Visual Impairment</t>
  </si>
  <si>
    <t>CEHD Continues</t>
  </si>
  <si>
    <t>Counseling (CAGS)</t>
  </si>
  <si>
    <t xml:space="preserve">Marriage and Family Therapy </t>
  </si>
  <si>
    <t>Mental Health</t>
  </si>
  <si>
    <t>School Guidence Counseling</t>
  </si>
  <si>
    <t>Educational Administration (CAGS)</t>
  </si>
  <si>
    <t>School Psychology (EDS)</t>
  </si>
  <si>
    <t>Total CAGS &amp; EDS</t>
  </si>
  <si>
    <t>Applied Behavior Analysis for
 Special Populations (Cert)</t>
  </si>
  <si>
    <t>Assistive Technology (Cert)</t>
  </si>
  <si>
    <t>Autism Endorsement (Cert)</t>
  </si>
  <si>
    <t>Cortical Cerebral Visual Impairments (Cert)</t>
  </si>
  <si>
    <t>Critical &amp; Creative Thinking (Cert.)</t>
  </si>
  <si>
    <t>Early Education Research, Policy &amp; Practice (Cert)</t>
  </si>
  <si>
    <t>Game Based Teaching with Technology</t>
  </si>
  <si>
    <t>Human Rights</t>
  </si>
  <si>
    <t>Initial Licensure: Early Education (Cert.)</t>
  </si>
  <si>
    <t>Initial Licensure Middle/Secondary (Cert.)</t>
  </si>
  <si>
    <t>Initial Licensure Special Education (Cert.)</t>
  </si>
  <si>
    <t xml:space="preserve">Initial Licensure:  Moderate Disabilities (Cert)
</t>
  </si>
  <si>
    <t>Initial Licensure:  Moderate Disabilities
 PK-8 (Cert)</t>
  </si>
  <si>
    <t>Initial Licensure:  Moderate Disabilities
 5-12 (Cert)</t>
  </si>
  <si>
    <t>Instructional Learning Design (Cert.)</t>
  </si>
  <si>
    <t>Initial Licensure Special Ed, PreK-8 (Cert.)</t>
  </si>
  <si>
    <t>Initial Licensure Special Ed, 5-12 (Cert.)</t>
  </si>
  <si>
    <t>Pro Licensure Elem. Ed. (Cert.)</t>
  </si>
  <si>
    <t>Pro Licensure Middle/Secondary Ed. (Cert.)</t>
  </si>
  <si>
    <t>Pro Licensure Special Education (Cert.)</t>
  </si>
  <si>
    <t>Rehabilitation Counseling Post Master(Cert)</t>
  </si>
  <si>
    <t>Technology, Learning &amp; Leadership (Cert.)</t>
  </si>
  <si>
    <t>Teach Math to English Language Learner</t>
  </si>
  <si>
    <t>Teach Science to English Language Learner</t>
  </si>
  <si>
    <t>Teach Social Studies to English Language learner</t>
  </si>
  <si>
    <t>TOTAL CERTS</t>
  </si>
  <si>
    <t>TOTAL CEHD</t>
  </si>
  <si>
    <t>Gerontology (Ph.D.)</t>
  </si>
  <si>
    <t xml:space="preserve">Global Governance &amp; Human Security </t>
  </si>
  <si>
    <t>Public Policy</t>
  </si>
  <si>
    <t>Conflict Resolution (M.A.)</t>
  </si>
  <si>
    <t>Gerontology (M.S.)</t>
  </si>
  <si>
    <t>Management in Aging Service Track</t>
  </si>
  <si>
    <t>Global Governance &amp; Human Security (MA)</t>
  </si>
  <si>
    <t>Global Comparative Public Administration (MPA)</t>
  </si>
  <si>
    <t>International Relations (MA)</t>
  </si>
  <si>
    <t>Masters in Public Administration</t>
  </si>
  <si>
    <t>International Relations Track (Masters)</t>
  </si>
  <si>
    <t>Gender, Leadership and Public Policy(New)</t>
  </si>
  <si>
    <t>Municipal Management (New)</t>
  </si>
  <si>
    <t xml:space="preserve">Public Policy (M.S.) </t>
  </si>
  <si>
    <t>Conflict Resolution (Cert.)</t>
  </si>
  <si>
    <t>Gender, Leadership, and Public Policy (Cert.)</t>
  </si>
  <si>
    <t>Gerontology (Cert.)</t>
  </si>
  <si>
    <t>Global Post Disaster Studies</t>
  </si>
  <si>
    <t xml:space="preserve">International Development </t>
  </si>
  <si>
    <t>Women In Politics</t>
  </si>
  <si>
    <t>SCHOOL FOR THE ENVIRONMENT</t>
  </si>
  <si>
    <t>Environmental Science  (PhD)</t>
  </si>
  <si>
    <t xml:space="preserve">Envir. Earth &amp; Ocean Sci. Track </t>
  </si>
  <si>
    <t>Marine Science and Tech. (PhD)</t>
  </si>
  <si>
    <t xml:space="preserve">Environmental Science (MS) </t>
  </si>
  <si>
    <t>Marine Science and Tech.</t>
  </si>
  <si>
    <t xml:space="preserve">Coastal &amp; Ocean Admn. Science &amp; Technology </t>
  </si>
  <si>
    <t>Urban Planning and Community Development</t>
  </si>
  <si>
    <t>Geographic Information Systems (Cert.)</t>
  </si>
  <si>
    <t>TOTAL SFE</t>
  </si>
  <si>
    <t>TOTAL GRADUATE PROGRAMS</t>
  </si>
  <si>
    <t>TOTAL CERTIFICATES**</t>
  </si>
  <si>
    <t xml:space="preserve">Note: Graduate track totals are included in the program total.  </t>
  </si>
  <si>
    <t>Table does not include Non-Degree Seeking Students.</t>
  </si>
  <si>
    <t>This tables shows duplicated headcounts</t>
  </si>
  <si>
    <t>MANNING COLLEGE OF NURSING &amp; HEALTH SCIENCES</t>
  </si>
  <si>
    <t>TOTAL MCNHS</t>
  </si>
  <si>
    <t>BAMH</t>
  </si>
  <si>
    <t xml:space="preserve">Education Leadership Social justic (CAGS) </t>
  </si>
  <si>
    <t xml:space="preserve">Public History </t>
  </si>
  <si>
    <t xml:space="preserve">Research Policy </t>
  </si>
  <si>
    <t>Graduate Program Enrollment - Fall 2016 - Fall 2025</t>
  </si>
  <si>
    <t>Leadership and Organizational Change</t>
  </si>
  <si>
    <t>MBA Accounting Track</t>
  </si>
  <si>
    <t>MBA Digital Marketing</t>
  </si>
  <si>
    <t>MBA Business Analytics</t>
  </si>
  <si>
    <t>MBA Fiannce Track</t>
  </si>
  <si>
    <t>MS Finance Track</t>
  </si>
  <si>
    <t>K12 Instructional Tech</t>
  </si>
  <si>
    <t>Orientation and Mobility (Cert.)</t>
  </si>
  <si>
    <t>Instructional Technical Design (Cert.)</t>
  </si>
  <si>
    <t>Vision Studies</t>
  </si>
  <si>
    <t>Rehabilitation Counseling (M.S.)</t>
  </si>
  <si>
    <t>Instructional Design - MED</t>
  </si>
  <si>
    <t>Note: Certificate Includes CAGS and 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</si>
</sst>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mmmm\ d\,\ yyyy"/>
    <numFmt numFmtId="165" formatCode="#,##0;\-#,##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ahoma"/>
      <family val="2"/>
    </font>
    <font>
      <i/>
      <sz val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Georgia"/>
      <family val="1"/>
    </font>
    <font>
      <sz val="14"/>
      <name val="Tahoma"/>
      <family val="2"/>
    </font>
    <font>
      <i/>
      <sz val="10"/>
      <name val="Arial"/>
      <family val="2"/>
    </font>
    <font>
      <u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rgb="FF00B050"/>
      <name val="Tahoma"/>
      <family val="2"/>
    </font>
    <font>
      <i/>
      <sz val="10"/>
      <color rgb="FF00B050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5" fillId="22" borderId="0" applyNumberFormat="0" applyBorder="0" applyAlignment="0" applyProtection="0"/>
    <xf numFmtId="0" fontId="29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23" borderId="5" applyNumberFormat="0" applyFont="0" applyAlignment="0" applyProtection="0"/>
    <xf numFmtId="0" fontId="16" fillId="20" borderId="6" applyNumberFormat="0" applyAlignment="0" applyProtection="0"/>
    <xf numFmtId="0" fontId="17" fillId="0" borderId="0" applyNumberFormat="0" applyFill="0" applyBorder="0" applyAlignment="0" applyProtection="0"/>
    <xf numFmtId="0" fontId="2" fillId="0" borderId="7" applyNumberFormat="0" applyFill="0" applyAlignment="0" applyProtection="0"/>
    <xf numFmtId="0" fontId="18" fillId="0" borderId="0" applyNumberFormat="0" applyFill="0" applyBorder="0" applyAlignment="0" applyProtection="0"/>
  </cellStyleXfs>
  <cellXfs count="231">
    <xf numFmtId="0" fontId="0" fillId="0" borderId="0" xfId="0"/>
    <xf numFmtId="0" fontId="19" fillId="0" borderId="0" xfId="43" applyFont="1"/>
    <xf numFmtId="0" fontId="20" fillId="0" borderId="0" xfId="43" applyFont="1"/>
    <xf numFmtId="0" fontId="23" fillId="0" borderId="0" xfId="43" applyFont="1" applyAlignment="1">
      <alignment horizontal="left"/>
    </xf>
    <xf numFmtId="49" fontId="30" fillId="0" borderId="0" xfId="44" applyNumberFormat="1" applyFont="1" applyFill="1" applyBorder="1"/>
    <xf numFmtId="1" fontId="31" fillId="0" borderId="0" xfId="44" applyNumberFormat="1" applyFont="1" applyFill="1" applyBorder="1" applyAlignment="1">
      <alignment horizontal="center"/>
    </xf>
    <xf numFmtId="0" fontId="32" fillId="0" borderId="0" xfId="43" applyFont="1" applyAlignment="1">
      <alignment horizontal="right"/>
    </xf>
    <xf numFmtId="0" fontId="32" fillId="0" borderId="0" xfId="44" applyFont="1" applyFill="1" applyBorder="1" applyAlignment="1">
      <alignment horizontal="center"/>
    </xf>
    <xf numFmtId="1" fontId="32" fillId="0" borderId="0" xfId="44" applyNumberFormat="1" applyFont="1" applyFill="1" applyBorder="1" applyAlignment="1">
      <alignment horizontal="center"/>
    </xf>
    <xf numFmtId="0" fontId="31" fillId="0" borderId="0" xfId="43" applyFont="1" applyAlignment="1">
      <alignment horizontal="left"/>
    </xf>
    <xf numFmtId="0" fontId="31" fillId="0" borderId="0" xfId="43" applyFont="1"/>
    <xf numFmtId="0" fontId="31" fillId="0" borderId="0" xfId="43" applyFont="1" applyAlignment="1">
      <alignment horizontal="center"/>
    </xf>
    <xf numFmtId="0" fontId="31" fillId="0" borderId="8" xfId="44" applyFont="1" applyFill="1" applyBorder="1" applyAlignment="1">
      <alignment horizontal="center"/>
    </xf>
    <xf numFmtId="1" fontId="31" fillId="0" borderId="8" xfId="44" applyNumberFormat="1" applyFont="1" applyFill="1" applyBorder="1" applyAlignment="1">
      <alignment horizontal="center"/>
    </xf>
    <xf numFmtId="0" fontId="31" fillId="0" borderId="8" xfId="43" applyFont="1" applyBorder="1" applyAlignment="1">
      <alignment horizontal="center"/>
    </xf>
    <xf numFmtId="0" fontId="31" fillId="0" borderId="0" xfId="44" applyFont="1" applyFill="1" applyBorder="1" applyAlignment="1">
      <alignment horizontal="center"/>
    </xf>
    <xf numFmtId="0" fontId="32" fillId="0" borderId="0" xfId="43" applyFont="1"/>
    <xf numFmtId="0" fontId="32" fillId="0" borderId="0" xfId="43" applyFont="1" applyAlignment="1">
      <alignment horizontal="center"/>
    </xf>
    <xf numFmtId="0" fontId="31" fillId="0" borderId="0" xfId="44" applyFont="1" applyFill="1" applyBorder="1" applyAlignment="1">
      <alignment horizontal="left"/>
    </xf>
    <xf numFmtId="0" fontId="32" fillId="0" borderId="0" xfId="44" applyFont="1" applyFill="1" applyBorder="1" applyAlignment="1">
      <alignment horizontal="right"/>
    </xf>
    <xf numFmtId="0" fontId="32" fillId="0" borderId="8" xfId="44" applyFont="1" applyFill="1" applyBorder="1" applyAlignment="1">
      <alignment horizontal="center"/>
    </xf>
    <xf numFmtId="1" fontId="30" fillId="0" borderId="0" xfId="43" applyNumberFormat="1" applyFont="1" applyAlignment="1">
      <alignment horizontal="center"/>
    </xf>
    <xf numFmtId="0" fontId="31" fillId="0" borderId="0" xfId="44" applyFont="1" applyFill="1" applyBorder="1"/>
    <xf numFmtId="0" fontId="30" fillId="0" borderId="0" xfId="43" applyFont="1" applyAlignment="1">
      <alignment horizontal="center"/>
    </xf>
    <xf numFmtId="0" fontId="30" fillId="0" borderId="0" xfId="44" applyFont="1" applyFill="1" applyBorder="1" applyAlignment="1">
      <alignment horizontal="center"/>
    </xf>
    <xf numFmtId="1" fontId="30" fillId="0" borderId="0" xfId="44" applyNumberFormat="1" applyFont="1" applyFill="1" applyBorder="1" applyAlignment="1">
      <alignment horizontal="center"/>
    </xf>
    <xf numFmtId="1" fontId="31" fillId="0" borderId="0" xfId="43" applyNumberFormat="1" applyFont="1" applyAlignment="1">
      <alignment horizontal="center"/>
    </xf>
    <xf numFmtId="49" fontId="30" fillId="0" borderId="0" xfId="43" applyNumberFormat="1" applyFont="1" applyAlignment="1">
      <alignment wrapText="1"/>
    </xf>
    <xf numFmtId="1" fontId="32" fillId="0" borderId="0" xfId="43" applyNumberFormat="1" applyFont="1" applyAlignment="1">
      <alignment horizontal="center"/>
    </xf>
    <xf numFmtId="49" fontId="31" fillId="0" borderId="0" xfId="43" applyNumberFormat="1" applyFont="1"/>
    <xf numFmtId="3" fontId="30" fillId="0" borderId="0" xfId="44" applyNumberFormat="1" applyFont="1" applyFill="1" applyBorder="1" applyAlignment="1">
      <alignment horizontal="center"/>
    </xf>
    <xf numFmtId="1" fontId="31" fillId="0" borderId="0" xfId="44" applyNumberFormat="1" applyFont="1" applyFill="1" applyBorder="1" applyAlignment="1">
      <alignment horizontal="left"/>
    </xf>
    <xf numFmtId="49" fontId="30" fillId="0" borderId="0" xfId="44" applyNumberFormat="1" applyFont="1" applyFill="1" applyBorder="1" applyAlignment="1">
      <alignment wrapText="1"/>
    </xf>
    <xf numFmtId="1" fontId="33" fillId="0" borderId="0" xfId="43" applyNumberFormat="1" applyFont="1" applyAlignment="1">
      <alignment horizontal="center"/>
    </xf>
    <xf numFmtId="3" fontId="31" fillId="0" borderId="0" xfId="44" applyNumberFormat="1" applyFont="1" applyFill="1" applyBorder="1" applyAlignment="1">
      <alignment horizontal="center"/>
    </xf>
    <xf numFmtId="49" fontId="33" fillId="0" borderId="0" xfId="44" applyNumberFormat="1" applyFont="1" applyFill="1" applyBorder="1"/>
    <xf numFmtId="3" fontId="33" fillId="0" borderId="0" xfId="44" applyNumberFormat="1" applyFont="1" applyFill="1" applyBorder="1" applyAlignment="1">
      <alignment horizontal="center"/>
    </xf>
    <xf numFmtId="0" fontId="31" fillId="0" borderId="8" xfId="43" applyFont="1" applyBorder="1"/>
    <xf numFmtId="3" fontId="30" fillId="0" borderId="0" xfId="43" applyNumberFormat="1" applyFont="1" applyAlignment="1">
      <alignment horizontal="center"/>
    </xf>
    <xf numFmtId="0" fontId="24" fillId="0" borderId="0" xfId="43" applyFont="1"/>
    <xf numFmtId="1" fontId="30" fillId="0" borderId="8" xfId="43" applyNumberFormat="1" applyFont="1" applyBorder="1" applyAlignment="1">
      <alignment horizontal="center"/>
    </xf>
    <xf numFmtId="3" fontId="31" fillId="0" borderId="0" xfId="43" applyNumberFormat="1" applyFont="1" applyAlignment="1">
      <alignment horizontal="center"/>
    </xf>
    <xf numFmtId="0" fontId="31" fillId="0" borderId="0" xfId="44" applyFont="1" applyFill="1" applyBorder="1" applyAlignment="1"/>
    <xf numFmtId="0" fontId="19" fillId="0" borderId="0" xfId="43" applyFont="1" applyAlignment="1">
      <alignment horizontal="center"/>
    </xf>
    <xf numFmtId="0" fontId="30" fillId="0" borderId="8" xfId="43" applyFont="1" applyBorder="1" applyAlignment="1">
      <alignment horizontal="center"/>
    </xf>
    <xf numFmtId="49" fontId="31" fillId="0" borderId="0" xfId="44" quotePrefix="1" applyNumberFormat="1" applyFont="1" applyFill="1" applyBorder="1"/>
    <xf numFmtId="49" fontId="32" fillId="0" borderId="0" xfId="44" applyNumberFormat="1" applyFont="1" applyFill="1" applyBorder="1" applyAlignment="1">
      <alignment horizontal="right"/>
    </xf>
    <xf numFmtId="49" fontId="32" fillId="0" borderId="0" xfId="43" applyNumberFormat="1" applyFont="1" applyAlignment="1">
      <alignment horizontal="right"/>
    </xf>
    <xf numFmtId="0" fontId="35" fillId="0" borderId="0" xfId="43" applyFont="1" applyAlignment="1">
      <alignment horizontal="center"/>
    </xf>
    <xf numFmtId="1" fontId="35" fillId="0" borderId="0" xfId="43" applyNumberFormat="1" applyFont="1" applyAlignment="1">
      <alignment horizontal="center"/>
    </xf>
    <xf numFmtId="0" fontId="35" fillId="0" borderId="0" xfId="43" applyFont="1"/>
    <xf numFmtId="0" fontId="34" fillId="0" borderId="0" xfId="43" applyFont="1"/>
    <xf numFmtId="49" fontId="30" fillId="0" borderId="0" xfId="44" applyNumberFormat="1" applyFont="1" applyFill="1" applyBorder="1" applyAlignment="1">
      <alignment horizontal="center"/>
    </xf>
    <xf numFmtId="49" fontId="30" fillId="0" borderId="0" xfId="44" quotePrefix="1" applyNumberFormat="1" applyFont="1" applyFill="1" applyBorder="1" applyAlignment="1">
      <alignment horizontal="center"/>
    </xf>
    <xf numFmtId="49" fontId="30" fillId="0" borderId="0" xfId="44" applyNumberFormat="1" applyFont="1" applyFill="1" applyBorder="1" applyAlignment="1">
      <alignment horizontal="center" wrapText="1"/>
    </xf>
    <xf numFmtId="165" fontId="32" fillId="0" borderId="0" xfId="0" applyNumberFormat="1" applyFont="1" applyAlignment="1">
      <alignment horizontal="center" vertical="center"/>
    </xf>
    <xf numFmtId="0" fontId="33" fillId="0" borderId="0" xfId="44" applyFont="1" applyFill="1" applyBorder="1" applyAlignment="1">
      <alignment horizontal="center"/>
    </xf>
    <xf numFmtId="1" fontId="33" fillId="0" borderId="0" xfId="44" applyNumberFormat="1" applyFont="1" applyFill="1" applyBorder="1" applyAlignment="1">
      <alignment horizontal="center"/>
    </xf>
    <xf numFmtId="0" fontId="32" fillId="0" borderId="0" xfId="43" applyFont="1" applyAlignment="1">
      <alignment horizontal="right" wrapText="1"/>
    </xf>
    <xf numFmtId="49" fontId="30" fillId="0" borderId="0" xfId="43" applyNumberFormat="1" applyFont="1" applyAlignment="1">
      <alignment horizontal="center" wrapText="1"/>
    </xf>
    <xf numFmtId="0" fontId="32" fillId="0" borderId="0" xfId="0" applyFont="1" applyAlignment="1">
      <alignment horizontal="right"/>
    </xf>
    <xf numFmtId="49" fontId="32" fillId="0" borderId="0" xfId="42" applyNumberFormat="1" applyFont="1" applyFill="1" applyBorder="1" applyAlignment="1">
      <alignment horizontal="right"/>
    </xf>
    <xf numFmtId="49" fontId="31" fillId="0" borderId="0" xfId="42" applyNumberFormat="1" applyFont="1" applyFill="1" applyBorder="1" applyAlignment="1">
      <alignment horizontal="left"/>
    </xf>
    <xf numFmtId="165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wrapText="1"/>
    </xf>
    <xf numFmtId="49" fontId="31" fillId="0" borderId="9" xfId="43" applyNumberFormat="1" applyFont="1" applyBorder="1"/>
    <xf numFmtId="0" fontId="31" fillId="0" borderId="9" xfId="43" applyFont="1" applyBorder="1" applyAlignment="1">
      <alignment horizontal="center"/>
    </xf>
    <xf numFmtId="1" fontId="31" fillId="0" borderId="9" xfId="43" applyNumberFormat="1" applyFont="1" applyBorder="1" applyAlignment="1">
      <alignment horizontal="center"/>
    </xf>
    <xf numFmtId="49" fontId="30" fillId="0" borderId="9" xfId="44" applyNumberFormat="1" applyFont="1" applyFill="1" applyBorder="1" applyAlignment="1">
      <alignment horizontal="center"/>
    </xf>
    <xf numFmtId="49" fontId="30" fillId="0" borderId="9" xfId="44" quotePrefix="1" applyNumberFormat="1" applyFont="1" applyFill="1" applyBorder="1" applyAlignment="1">
      <alignment horizontal="center"/>
    </xf>
    <xf numFmtId="0" fontId="30" fillId="0" borderId="8" xfId="44" applyFont="1" applyFill="1" applyBorder="1"/>
    <xf numFmtId="0" fontId="30" fillId="0" borderId="8" xfId="44" applyFont="1" applyFill="1" applyBorder="1" applyAlignment="1">
      <alignment horizontal="center"/>
    </xf>
    <xf numFmtId="1" fontId="30" fillId="0" borderId="8" xfId="44" applyNumberFormat="1" applyFont="1" applyFill="1" applyBorder="1" applyAlignment="1">
      <alignment horizontal="center"/>
    </xf>
    <xf numFmtId="165" fontId="30" fillId="0" borderId="8" xfId="43" applyNumberFormat="1" applyFont="1" applyBorder="1" applyAlignment="1">
      <alignment horizontal="center"/>
    </xf>
    <xf numFmtId="0" fontId="30" fillId="0" borderId="8" xfId="43" applyFont="1" applyBorder="1"/>
    <xf numFmtId="0" fontId="30" fillId="0" borderId="8" xfId="43" applyFont="1" applyBorder="1" applyAlignment="1">
      <alignment horizontal="left"/>
    </xf>
    <xf numFmtId="1" fontId="32" fillId="0" borderId="8" xfId="44" applyNumberFormat="1" applyFont="1" applyFill="1" applyBorder="1" applyAlignment="1">
      <alignment horizontal="center"/>
    </xf>
    <xf numFmtId="0" fontId="32" fillId="0" borderId="8" xfId="43" applyFont="1" applyBorder="1" applyAlignment="1">
      <alignment horizontal="center"/>
    </xf>
    <xf numFmtId="49" fontId="30" fillId="0" borderId="8" xfId="43" applyNumberFormat="1" applyFont="1" applyBorder="1"/>
    <xf numFmtId="3" fontId="30" fillId="0" borderId="8" xfId="43" applyNumberFormat="1" applyFont="1" applyBorder="1" applyAlignment="1">
      <alignment horizontal="center"/>
    </xf>
    <xf numFmtId="1" fontId="31" fillId="0" borderId="8" xfId="43" applyNumberFormat="1" applyFont="1" applyBorder="1" applyAlignment="1">
      <alignment horizontal="center"/>
    </xf>
    <xf numFmtId="0" fontId="30" fillId="0" borderId="8" xfId="0" applyFont="1" applyBorder="1" applyAlignment="1">
      <alignment horizontal="left"/>
    </xf>
    <xf numFmtId="0" fontId="31" fillId="0" borderId="0" xfId="43" applyFont="1" applyAlignment="1">
      <alignment horizontal="left" wrapText="1"/>
    </xf>
    <xf numFmtId="49" fontId="30" fillId="0" borderId="8" xfId="44" applyNumberFormat="1" applyFont="1" applyFill="1" applyBorder="1"/>
    <xf numFmtId="0" fontId="36" fillId="0" borderId="0" xfId="43" applyFont="1"/>
    <xf numFmtId="0" fontId="37" fillId="0" borderId="0" xfId="43" applyFont="1"/>
    <xf numFmtId="165" fontId="30" fillId="0" borderId="0" xfId="43" applyNumberFormat="1" applyFont="1" applyAlignment="1">
      <alignment horizontal="center"/>
    </xf>
    <xf numFmtId="49" fontId="30" fillId="0" borderId="0" xfId="43" applyNumberFormat="1" applyFont="1"/>
    <xf numFmtId="49" fontId="31" fillId="0" borderId="0" xfId="43" applyNumberFormat="1" applyFont="1" applyAlignment="1">
      <alignment horizontal="right"/>
    </xf>
    <xf numFmtId="49" fontId="32" fillId="0" borderId="0" xfId="44" quotePrefix="1" applyNumberFormat="1" applyFont="1" applyFill="1" applyBorder="1" applyAlignment="1">
      <alignment horizontal="right"/>
    </xf>
    <xf numFmtId="0" fontId="33" fillId="0" borderId="0" xfId="44" applyFont="1" applyFill="1" applyBorder="1" applyAlignment="1">
      <alignment horizontal="right"/>
    </xf>
    <xf numFmtId="1" fontId="33" fillId="0" borderId="0" xfId="44" applyNumberFormat="1" applyFont="1" applyFill="1" applyBorder="1" applyAlignment="1">
      <alignment horizontal="right"/>
    </xf>
    <xf numFmtId="1" fontId="33" fillId="0" borderId="0" xfId="43" applyNumberFormat="1" applyFont="1" applyAlignment="1">
      <alignment horizontal="right"/>
    </xf>
    <xf numFmtId="0" fontId="33" fillId="0" borderId="0" xfId="43" applyFont="1" applyAlignment="1">
      <alignment horizontal="right"/>
    </xf>
    <xf numFmtId="3" fontId="33" fillId="0" borderId="0" xfId="43" applyNumberFormat="1" applyFont="1" applyAlignment="1">
      <alignment horizontal="right"/>
    </xf>
    <xf numFmtId="0" fontId="20" fillId="0" borderId="0" xfId="43" applyFont="1" applyAlignment="1">
      <alignment horizontal="right"/>
    </xf>
    <xf numFmtId="0" fontId="38" fillId="0" borderId="0" xfId="0" quotePrefix="1" applyFont="1" applyAlignment="1">
      <alignment horizontal="left" vertical="top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right" wrapText="1"/>
    </xf>
    <xf numFmtId="3" fontId="30" fillId="0" borderId="8" xfId="0" applyNumberFormat="1" applyFont="1" applyBorder="1" applyAlignment="1">
      <alignment horizontal="center"/>
    </xf>
    <xf numFmtId="0" fontId="32" fillId="0" borderId="0" xfId="0" applyFont="1"/>
    <xf numFmtId="0" fontId="39" fillId="0" borderId="0" xfId="41" quotePrefix="1" applyFont="1" applyAlignment="1">
      <alignment horizontal="right" vertical="top"/>
    </xf>
    <xf numFmtId="0" fontId="29" fillId="0" borderId="0" xfId="41"/>
    <xf numFmtId="0" fontId="38" fillId="0" borderId="0" xfId="41" applyFont="1" applyAlignment="1">
      <alignment vertical="center"/>
    </xf>
    <xf numFmtId="0" fontId="40" fillId="0" borderId="0" xfId="0" quotePrefix="1" applyFont="1" applyAlignment="1">
      <alignment horizontal="right" vertical="top"/>
    </xf>
    <xf numFmtId="3" fontId="39" fillId="0" borderId="0" xfId="0" applyNumberFormat="1" applyFont="1" applyAlignment="1">
      <alignment horizontal="center" vertical="center"/>
    </xf>
    <xf numFmtId="0" fontId="39" fillId="0" borderId="0" xfId="0" quotePrefix="1" applyFont="1" applyAlignment="1">
      <alignment horizontal="left" vertical="top"/>
    </xf>
    <xf numFmtId="0" fontId="30" fillId="0" borderId="0" xfId="43" applyFont="1"/>
    <xf numFmtId="0" fontId="31" fillId="24" borderId="0" xfId="43" applyFont="1" applyFill="1" applyAlignment="1">
      <alignment horizontal="center"/>
    </xf>
    <xf numFmtId="0" fontId="31" fillId="0" borderId="0" xfId="43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vertical="center"/>
    </xf>
    <xf numFmtId="3" fontId="25" fillId="25" borderId="0" xfId="0" applyNumberFormat="1" applyFont="1" applyFill="1" applyAlignment="1">
      <alignment horizontal="right"/>
    </xf>
    <xf numFmtId="0" fontId="32" fillId="0" borderId="0" xfId="44" applyFont="1" applyFill="1" applyBorder="1" applyAlignment="1">
      <alignment horizontal="right" wrapText="1"/>
    </xf>
    <xf numFmtId="49" fontId="32" fillId="0" borderId="0" xfId="43" quotePrefix="1" applyNumberFormat="1" applyFont="1" applyAlignment="1">
      <alignment horizontal="right" wrapText="1"/>
    </xf>
    <xf numFmtId="3" fontId="0" fillId="0" borderId="0" xfId="0" applyNumberFormat="1" applyAlignment="1">
      <alignment horizontal="center"/>
    </xf>
    <xf numFmtId="3" fontId="38" fillId="0" borderId="0" xfId="0" applyNumberFormat="1" applyFont="1" applyAlignment="1">
      <alignment horizontal="center" vertical="center"/>
    </xf>
    <xf numFmtId="3" fontId="33" fillId="0" borderId="0" xfId="43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27" borderId="0" xfId="43" applyFont="1" applyFill="1" applyAlignment="1">
      <alignment horizontal="center"/>
    </xf>
    <xf numFmtId="0" fontId="26" fillId="0" borderId="0" xfId="43" applyFont="1"/>
    <xf numFmtId="1" fontId="20" fillId="0" borderId="0" xfId="43" applyNumberFormat="1" applyFont="1"/>
    <xf numFmtId="0" fontId="27" fillId="0" borderId="0" xfId="43" applyFont="1"/>
    <xf numFmtId="3" fontId="42" fillId="0" borderId="0" xfId="44" applyNumberFormat="1" applyFont="1" applyFill="1" applyBorder="1" applyAlignment="1">
      <alignment horizontal="center"/>
    </xf>
    <xf numFmtId="0" fontId="43" fillId="0" borderId="0" xfId="43" applyFont="1" applyAlignment="1">
      <alignment horizontal="center"/>
    </xf>
    <xf numFmtId="1" fontId="43" fillId="0" borderId="0" xfId="43" applyNumberFormat="1" applyFont="1" applyAlignment="1">
      <alignment horizontal="center"/>
    </xf>
    <xf numFmtId="0" fontId="43" fillId="0" borderId="0" xfId="43" applyFont="1"/>
    <xf numFmtId="0" fontId="28" fillId="0" borderId="0" xfId="43" applyFont="1"/>
    <xf numFmtId="0" fontId="39" fillId="0" borderId="0" xfId="41" quotePrefix="1" applyFont="1" applyAlignment="1">
      <alignment horizontal="left" vertical="top"/>
    </xf>
    <xf numFmtId="0" fontId="40" fillId="0" borderId="0" xfId="43" applyFont="1" applyAlignment="1">
      <alignment horizontal="right"/>
    </xf>
    <xf numFmtId="49" fontId="30" fillId="0" borderId="0" xfId="43" applyNumberFormat="1" applyFont="1" applyAlignment="1">
      <alignment horizontal="left"/>
    </xf>
    <xf numFmtId="49" fontId="30" fillId="0" borderId="0" xfId="44" applyNumberFormat="1" applyFont="1" applyFill="1" applyBorder="1" applyAlignment="1"/>
    <xf numFmtId="0" fontId="32" fillId="0" borderId="0" xfId="0" quotePrefix="1" applyFont="1" applyAlignment="1">
      <alignment horizontal="right" vertical="top"/>
    </xf>
    <xf numFmtId="0" fontId="39" fillId="0" borderId="0" xfId="0" quotePrefix="1" applyFont="1" applyAlignment="1">
      <alignment vertical="top"/>
    </xf>
    <xf numFmtId="0" fontId="30" fillId="0" borderId="0" xfId="44" applyFont="1" applyFill="1" applyBorder="1"/>
    <xf numFmtId="49" fontId="32" fillId="0" borderId="0" xfId="42" applyNumberFormat="1" applyFont="1" applyFill="1" applyBorder="1" applyAlignment="1">
      <alignment horizontal="left"/>
    </xf>
    <xf numFmtId="1" fontId="32" fillId="0" borderId="0" xfId="44" applyNumberFormat="1" applyFont="1" applyFill="1" applyBorder="1" applyAlignment="1">
      <alignment horizontal="left"/>
    </xf>
    <xf numFmtId="0" fontId="32" fillId="0" borderId="0" xfId="43" applyFont="1" applyAlignment="1">
      <alignment horizontal="left"/>
    </xf>
    <xf numFmtId="0" fontId="20" fillId="0" borderId="0" xfId="43" applyFont="1" applyAlignment="1">
      <alignment horizontal="left"/>
    </xf>
    <xf numFmtId="3" fontId="30" fillId="0" borderId="0" xfId="0" applyNumberFormat="1" applyFont="1" applyAlignment="1">
      <alignment horizontal="center"/>
    </xf>
    <xf numFmtId="165" fontId="41" fillId="0" borderId="8" xfId="43" applyNumberFormat="1" applyFont="1" applyBorder="1" applyAlignment="1">
      <alignment horizontal="center"/>
    </xf>
    <xf numFmtId="0" fontId="39" fillId="0" borderId="0" xfId="0" quotePrefix="1" applyFont="1" applyAlignment="1">
      <alignment horizontal="left" vertical="top" wrapText="1"/>
    </xf>
    <xf numFmtId="0" fontId="39" fillId="0" borderId="0" xfId="0" applyFont="1" applyAlignment="1">
      <alignment horizontal="center"/>
    </xf>
    <xf numFmtId="3" fontId="41" fillId="0" borderId="0" xfId="44" applyNumberFormat="1" applyFont="1" applyFill="1" applyBorder="1" applyAlignment="1">
      <alignment horizontal="center"/>
    </xf>
    <xf numFmtId="1" fontId="41" fillId="0" borderId="0" xfId="43" applyNumberFormat="1" applyFont="1" applyAlignment="1">
      <alignment horizontal="center"/>
    </xf>
    <xf numFmtId="0" fontId="1" fillId="0" borderId="0" xfId="43" applyFont="1" applyAlignment="1">
      <alignment horizontal="center"/>
    </xf>
    <xf numFmtId="0" fontId="44" fillId="0" borderId="0" xfId="43" applyFont="1" applyAlignment="1">
      <alignment horizontal="center"/>
    </xf>
    <xf numFmtId="0" fontId="29" fillId="0" borderId="0" xfId="43" applyFont="1" applyAlignment="1">
      <alignment horizontal="center"/>
    </xf>
    <xf numFmtId="0" fontId="45" fillId="0" borderId="0" xfId="43" applyFont="1" applyAlignment="1">
      <alignment horizontal="center"/>
    </xf>
    <xf numFmtId="0" fontId="29" fillId="0" borderId="0" xfId="43" applyFont="1" applyAlignment="1">
      <alignment horizontal="center" vertical="center"/>
    </xf>
    <xf numFmtId="49" fontId="46" fillId="0" borderId="9" xfId="44" quotePrefix="1" applyNumberFormat="1" applyFont="1" applyFill="1" applyBorder="1" applyAlignment="1">
      <alignment horizontal="center"/>
    </xf>
    <xf numFmtId="0" fontId="46" fillId="0" borderId="9" xfId="43" quotePrefix="1" applyFont="1" applyBorder="1" applyAlignment="1">
      <alignment horizontal="center"/>
    </xf>
    <xf numFmtId="0" fontId="47" fillId="0" borderId="9" xfId="43" quotePrefix="1" applyFont="1" applyBorder="1" applyAlignment="1">
      <alignment horizontal="center"/>
    </xf>
    <xf numFmtId="0" fontId="48" fillId="0" borderId="9" xfId="43" quotePrefix="1" applyFont="1" applyBorder="1" applyAlignment="1">
      <alignment horizontal="center"/>
    </xf>
    <xf numFmtId="0" fontId="47" fillId="0" borderId="9" xfId="43" quotePrefix="1" applyFont="1" applyBorder="1" applyAlignment="1">
      <alignment horizontal="center" vertical="center"/>
    </xf>
    <xf numFmtId="0" fontId="46" fillId="0" borderId="9" xfId="43" quotePrefix="1" applyFont="1" applyBorder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49" fillId="0" borderId="0" xfId="43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0" borderId="8" xfId="43" applyFont="1" applyBorder="1" applyAlignment="1">
      <alignment horizontal="center"/>
    </xf>
    <xf numFmtId="3" fontId="46" fillId="0" borderId="8" xfId="43" applyNumberFormat="1" applyFont="1" applyBorder="1" applyAlignment="1">
      <alignment horizontal="center"/>
    </xf>
    <xf numFmtId="3" fontId="48" fillId="0" borderId="8" xfId="0" applyNumberFormat="1" applyFont="1" applyBorder="1" applyAlignment="1">
      <alignment horizontal="center" vertical="center"/>
    </xf>
    <xf numFmtId="3" fontId="47" fillId="0" borderId="8" xfId="0" applyNumberFormat="1" applyFont="1" applyBorder="1" applyAlignment="1">
      <alignment horizontal="center" vertical="center"/>
    </xf>
    <xf numFmtId="3" fontId="46" fillId="0" borderId="8" xfId="0" applyNumberFormat="1" applyFont="1" applyBorder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3" fontId="50" fillId="0" borderId="0" xfId="0" applyNumberFormat="1" applyFont="1" applyAlignment="1">
      <alignment horizontal="center" vertical="center"/>
    </xf>
    <xf numFmtId="0" fontId="51" fillId="0" borderId="0" xfId="43" applyFont="1" applyAlignment="1">
      <alignment horizontal="center"/>
    </xf>
    <xf numFmtId="165" fontId="50" fillId="0" borderId="0" xfId="0" applyNumberFormat="1" applyFont="1" applyAlignment="1">
      <alignment horizontal="center" vertical="center"/>
    </xf>
    <xf numFmtId="0" fontId="50" fillId="0" borderId="0" xfId="43" applyFont="1" applyAlignment="1">
      <alignment horizontal="center"/>
    </xf>
    <xf numFmtId="0" fontId="51" fillId="0" borderId="0" xfId="43" applyFont="1" applyAlignment="1">
      <alignment horizontal="center" vertical="center"/>
    </xf>
    <xf numFmtId="3" fontId="44" fillId="0" borderId="0" xfId="0" applyNumberFormat="1" applyFont="1" applyAlignment="1">
      <alignment horizontal="center"/>
    </xf>
    <xf numFmtId="3" fontId="44" fillId="0" borderId="0" xfId="0" applyNumberFormat="1" applyFont="1" applyAlignment="1">
      <alignment horizontal="center" vertical="center"/>
    </xf>
    <xf numFmtId="165" fontId="48" fillId="0" borderId="8" xfId="43" applyNumberFormat="1" applyFont="1" applyBorder="1" applyAlignment="1">
      <alignment horizontal="center"/>
    </xf>
    <xf numFmtId="165" fontId="47" fillId="0" borderId="8" xfId="43" applyNumberFormat="1" applyFont="1" applyBorder="1" applyAlignment="1">
      <alignment horizontal="center" vertical="center"/>
    </xf>
    <xf numFmtId="165" fontId="46" fillId="0" borderId="8" xfId="43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3" fontId="4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" fontId="46" fillId="0" borderId="0" xfId="44" applyNumberFormat="1" applyFont="1" applyFill="1" applyBorder="1" applyAlignment="1">
      <alignment horizontal="center"/>
    </xf>
    <xf numFmtId="1" fontId="47" fillId="0" borderId="0" xfId="44" applyNumberFormat="1" applyFont="1" applyFill="1" applyBorder="1" applyAlignment="1">
      <alignment horizontal="center"/>
    </xf>
    <xf numFmtId="1" fontId="48" fillId="0" borderId="0" xfId="44" applyNumberFormat="1" applyFont="1" applyFill="1" applyBorder="1" applyAlignment="1">
      <alignment horizontal="center"/>
    </xf>
    <xf numFmtId="49" fontId="46" fillId="0" borderId="0" xfId="44" applyNumberFormat="1" applyFont="1" applyFill="1" applyBorder="1" applyAlignment="1">
      <alignment horizontal="center" wrapText="1"/>
    </xf>
    <xf numFmtId="165" fontId="44" fillId="0" borderId="0" xfId="0" applyNumberFormat="1" applyFont="1" applyAlignment="1">
      <alignment horizontal="center" vertical="center"/>
    </xf>
    <xf numFmtId="165" fontId="49" fillId="0" borderId="0" xfId="0" applyNumberFormat="1" applyFont="1" applyAlignment="1">
      <alignment horizontal="center" vertical="center"/>
    </xf>
    <xf numFmtId="1" fontId="46" fillId="0" borderId="8" xfId="44" applyNumberFormat="1" applyFont="1" applyFill="1" applyBorder="1" applyAlignment="1">
      <alignment horizontal="center"/>
    </xf>
    <xf numFmtId="1" fontId="47" fillId="0" borderId="8" xfId="44" applyNumberFormat="1" applyFont="1" applyFill="1" applyBorder="1" applyAlignment="1">
      <alignment horizontal="center"/>
    </xf>
    <xf numFmtId="1" fontId="48" fillId="0" borderId="8" xfId="44" applyNumberFormat="1" applyFont="1" applyFill="1" applyBorder="1" applyAlignment="1">
      <alignment horizontal="center"/>
    </xf>
    <xf numFmtId="1" fontId="47" fillId="0" borderId="8" xfId="44" applyNumberFormat="1" applyFont="1" applyFill="1" applyBorder="1" applyAlignment="1">
      <alignment horizontal="center" vertical="center"/>
    </xf>
    <xf numFmtId="3" fontId="47" fillId="0" borderId="8" xfId="43" applyNumberFormat="1" applyFont="1" applyBorder="1" applyAlignment="1">
      <alignment horizontal="center"/>
    </xf>
    <xf numFmtId="3" fontId="48" fillId="0" borderId="8" xfId="43" applyNumberFormat="1" applyFont="1" applyBorder="1" applyAlignment="1">
      <alignment horizontal="center"/>
    </xf>
    <xf numFmtId="3" fontId="47" fillId="0" borderId="8" xfId="43" applyNumberFormat="1" applyFont="1" applyBorder="1" applyAlignment="1">
      <alignment horizontal="center" vertical="center"/>
    </xf>
    <xf numFmtId="0" fontId="47" fillId="0" borderId="8" xfId="43" applyFont="1" applyBorder="1" applyAlignment="1">
      <alignment horizontal="center"/>
    </xf>
    <xf numFmtId="0" fontId="48" fillId="0" borderId="8" xfId="43" applyFont="1" applyBorder="1" applyAlignment="1">
      <alignment horizontal="center"/>
    </xf>
    <xf numFmtId="1" fontId="46" fillId="0" borderId="0" xfId="43" applyNumberFormat="1" applyFont="1" applyAlignment="1">
      <alignment horizontal="center"/>
    </xf>
    <xf numFmtId="3" fontId="46" fillId="0" borderId="0" xfId="43" applyNumberFormat="1" applyFont="1" applyAlignment="1">
      <alignment horizontal="center"/>
    </xf>
    <xf numFmtId="3" fontId="47" fillId="0" borderId="0" xfId="43" applyNumberFormat="1" applyFont="1" applyAlignment="1">
      <alignment horizontal="center"/>
    </xf>
    <xf numFmtId="3" fontId="48" fillId="0" borderId="0" xfId="43" applyNumberFormat="1" applyFont="1" applyAlignment="1">
      <alignment horizontal="center"/>
    </xf>
    <xf numFmtId="0" fontId="47" fillId="0" borderId="8" xfId="43" applyFont="1" applyBorder="1" applyAlignment="1">
      <alignment horizontal="center" vertical="center"/>
    </xf>
    <xf numFmtId="0" fontId="46" fillId="0" borderId="0" xfId="43" applyFont="1" applyAlignment="1">
      <alignment horizontal="center"/>
    </xf>
    <xf numFmtId="0" fontId="29" fillId="0" borderId="0" xfId="0" applyFont="1" applyAlignment="1">
      <alignment horizontal="center" vertical="center"/>
    </xf>
    <xf numFmtId="3" fontId="47" fillId="0" borderId="0" xfId="43" applyNumberFormat="1" applyFont="1" applyAlignment="1">
      <alignment horizontal="center" vertical="center"/>
    </xf>
    <xf numFmtId="1" fontId="46" fillId="0" borderId="8" xfId="43" applyNumberFormat="1" applyFont="1" applyBorder="1" applyAlignment="1">
      <alignment horizontal="center"/>
    </xf>
    <xf numFmtId="1" fontId="48" fillId="0" borderId="8" xfId="43" applyNumberFormat="1" applyFont="1" applyBorder="1" applyAlignment="1">
      <alignment horizontal="center"/>
    </xf>
    <xf numFmtId="1" fontId="47" fillId="0" borderId="8" xfId="43" applyNumberFormat="1" applyFont="1" applyBorder="1" applyAlignment="1">
      <alignment horizontal="center"/>
    </xf>
    <xf numFmtId="0" fontId="47" fillId="0" borderId="0" xfId="43" applyFont="1" applyAlignment="1">
      <alignment horizontal="center"/>
    </xf>
    <xf numFmtId="0" fontId="48" fillId="0" borderId="0" xfId="43" applyFont="1" applyAlignment="1">
      <alignment horizontal="center"/>
    </xf>
    <xf numFmtId="3" fontId="44" fillId="0" borderId="0" xfId="43" applyNumberFormat="1" applyFont="1" applyAlignment="1">
      <alignment horizontal="center"/>
    </xf>
    <xf numFmtId="3" fontId="49" fillId="0" borderId="0" xfId="43" applyNumberFormat="1" applyFont="1" applyAlignment="1">
      <alignment horizontal="center"/>
    </xf>
    <xf numFmtId="1" fontId="44" fillId="0" borderId="0" xfId="43" applyNumberFormat="1" applyFont="1" applyAlignment="1">
      <alignment horizontal="center"/>
    </xf>
    <xf numFmtId="0" fontId="44" fillId="26" borderId="0" xfId="43" applyFont="1" applyFill="1" applyAlignment="1">
      <alignment horizontal="center"/>
    </xf>
    <xf numFmtId="1" fontId="49" fillId="0" borderId="0" xfId="43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49" fillId="0" borderId="0" xfId="43" applyFont="1" applyAlignment="1">
      <alignment horizontal="left"/>
    </xf>
    <xf numFmtId="3" fontId="29" fillId="0" borderId="0" xfId="0" applyNumberFormat="1" applyFont="1" applyAlignment="1">
      <alignment horizontal="center" vertical="center"/>
    </xf>
    <xf numFmtId="165" fontId="46" fillId="0" borderId="8" xfId="43" applyNumberFormat="1" applyFont="1" applyBorder="1" applyAlignment="1">
      <alignment horizontal="center"/>
    </xf>
    <xf numFmtId="165" fontId="46" fillId="0" borderId="0" xfId="43" applyNumberFormat="1" applyFont="1" applyAlignment="1">
      <alignment horizontal="center"/>
    </xf>
    <xf numFmtId="3" fontId="46" fillId="0" borderId="0" xfId="44" applyNumberFormat="1" applyFont="1" applyFill="1" applyBorder="1" applyAlignment="1">
      <alignment horizontal="center"/>
    </xf>
    <xf numFmtId="3" fontId="47" fillId="0" borderId="0" xfId="44" applyNumberFormat="1" applyFont="1" applyFill="1" applyBorder="1" applyAlignment="1">
      <alignment horizontal="center"/>
    </xf>
    <xf numFmtId="1" fontId="47" fillId="0" borderId="0" xfId="43" applyNumberFormat="1" applyFont="1" applyAlignment="1">
      <alignment horizontal="center"/>
    </xf>
    <xf numFmtId="1" fontId="48" fillId="0" borderId="0" xfId="43" applyNumberFormat="1" applyFont="1" applyAlignment="1">
      <alignment horizontal="center"/>
    </xf>
    <xf numFmtId="3" fontId="48" fillId="0" borderId="0" xfId="44" applyNumberFormat="1" applyFont="1" applyFill="1" applyBorder="1" applyAlignment="1">
      <alignment horizontal="center"/>
    </xf>
    <xf numFmtId="0" fontId="38" fillId="0" borderId="0" xfId="0" quotePrefix="1" applyFont="1" applyAlignment="1">
      <alignment horizontal="left" vertical="top"/>
    </xf>
    <xf numFmtId="0" fontId="0" fillId="0" borderId="0" xfId="0"/>
    <xf numFmtId="0" fontId="50" fillId="0" borderId="0" xfId="0" applyFont="1" applyAlignment="1">
      <alignment horizontal="center"/>
    </xf>
    <xf numFmtId="3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4" fillId="0" borderId="0" xfId="43" applyFont="1"/>
    <xf numFmtId="0" fontId="49" fillId="0" borderId="0" xfId="43" applyFont="1"/>
    <xf numFmtId="1" fontId="32" fillId="0" borderId="0" xfId="44" applyNumberFormat="1" applyFont="1" applyFill="1" applyBorder="1" applyAlignment="1">
      <alignment horizontal="right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00000000-0005-0000-0000-00001B000000}"/>
    <cellStyle name="Currency0" xfId="29" xr:uid="{00000000-0005-0000-0000-00001C000000}"/>
    <cellStyle name="Date" xfId="30" xr:uid="{00000000-0005-0000-0000-00001D000000}"/>
    <cellStyle name="Explanatory Text" xfId="31" builtinId="53" customBuiltin="1"/>
    <cellStyle name="Fixed" xfId="32" xr:uid="{00000000-0005-0000-0000-00001F000000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9000000}"/>
    <cellStyle name="normal_Admissions 2001 2" xfId="42" xr:uid="{00000000-0005-0000-0000-00002A000000}"/>
    <cellStyle name="Normal_Enrollment 2000" xfId="43" xr:uid="{00000000-0005-0000-0000-00002B000000}"/>
    <cellStyle name="Normal_Enrollment_Table24 2001" xfId="44" xr:uid="{00000000-0005-0000-0000-00002C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631"/>
  <sheetViews>
    <sheetView tabSelected="1" zoomScale="120" zoomScaleNormal="120" workbookViewId="0">
      <selection activeCell="A350" sqref="A350"/>
    </sheetView>
  </sheetViews>
  <sheetFormatPr defaultColWidth="0" defaultRowHeight="15.75" x14ac:dyDescent="0.25"/>
  <cols>
    <col min="1" max="1" width="53.85546875" style="29" customWidth="1"/>
    <col min="2" max="2" width="26.42578125" style="11" hidden="1" customWidth="1"/>
    <col min="3" max="10" width="8.42578125" style="26" hidden="1" customWidth="1"/>
    <col min="11" max="12" width="6.5703125" style="10" hidden="1" customWidth="1"/>
    <col min="13" max="13" width="0.28515625" style="10" hidden="1" customWidth="1"/>
    <col min="14" max="14" width="8.5703125" style="11" hidden="1" customWidth="1"/>
    <col min="15" max="15" width="6.5703125" style="11" hidden="1" customWidth="1"/>
    <col min="16" max="19" width="5.85546875" style="11" hidden="1" customWidth="1"/>
    <col min="20" max="20" width="5.5703125" style="11" hidden="1" customWidth="1"/>
    <col min="21" max="21" width="6.7109375" style="148" customWidth="1"/>
    <col min="22" max="23" width="6.42578125" style="148" customWidth="1"/>
    <col min="24" max="24" width="6.28515625" style="148" customWidth="1"/>
    <col min="25" max="25" width="6.5703125" style="211" customWidth="1"/>
    <col min="26" max="26" width="6.5703125" style="149" customWidth="1"/>
    <col min="27" max="27" width="6.85546875" style="148" customWidth="1"/>
    <col min="28" max="28" width="7" style="150" customWidth="1"/>
    <col min="29" max="29" width="7.5703125" style="151" customWidth="1"/>
    <col min="30" max="30" width="7.140625" style="148" customWidth="1"/>
    <col min="31" max="254" width="11.42578125" style="1" customWidth="1"/>
    <col min="255" max="16384" width="0" style="1" hidden="1"/>
  </cols>
  <sheetData>
    <row r="1" spans="1:34" s="39" customFormat="1" ht="18.75" x14ac:dyDescent="0.3">
      <c r="A1" s="132" t="s">
        <v>289</v>
      </c>
      <c r="B1" s="48"/>
      <c r="C1" s="49"/>
      <c r="D1" s="49"/>
      <c r="E1" s="49"/>
      <c r="F1" s="49"/>
      <c r="G1" s="49"/>
      <c r="H1" s="49"/>
      <c r="I1" s="49"/>
      <c r="J1" s="49"/>
      <c r="K1" s="50"/>
      <c r="L1" s="51"/>
      <c r="M1" s="50"/>
      <c r="N1" s="48"/>
      <c r="O1" s="48"/>
      <c r="P1" s="48"/>
      <c r="Q1" s="48"/>
      <c r="R1" s="48"/>
      <c r="S1" s="48"/>
      <c r="T1" s="48"/>
      <c r="U1" s="148"/>
      <c r="V1" s="148"/>
      <c r="W1" s="148"/>
      <c r="X1" s="148"/>
      <c r="Y1" s="148" t="s">
        <v>0</v>
      </c>
      <c r="Z1" s="149"/>
      <c r="AA1" s="148"/>
      <c r="AB1" s="150"/>
      <c r="AC1" s="151"/>
      <c r="AD1" s="148"/>
    </row>
    <row r="2" spans="1:34" x14ac:dyDescent="0.25">
      <c r="Y2" s="148"/>
    </row>
    <row r="3" spans="1:34" ht="16.5" thickBot="1" x14ac:dyDescent="0.3">
      <c r="A3" s="65"/>
      <c r="B3" s="66"/>
      <c r="C3" s="67"/>
      <c r="D3" s="67"/>
      <c r="E3" s="67"/>
      <c r="F3" s="67"/>
      <c r="G3" s="67"/>
      <c r="H3" s="67"/>
      <c r="I3" s="67"/>
      <c r="J3" s="67"/>
      <c r="K3" s="68" t="s">
        <v>1</v>
      </c>
      <c r="L3" s="69" t="s">
        <v>2</v>
      </c>
      <c r="M3" s="69" t="s">
        <v>3</v>
      </c>
      <c r="N3" s="69" t="s">
        <v>4</v>
      </c>
      <c r="O3" s="69" t="s">
        <v>5</v>
      </c>
      <c r="P3" s="69" t="s">
        <v>6</v>
      </c>
      <c r="Q3" s="69" t="s">
        <v>7</v>
      </c>
      <c r="R3" s="69" t="s">
        <v>8</v>
      </c>
      <c r="S3" s="69" t="s">
        <v>9</v>
      </c>
      <c r="T3" s="69" t="s">
        <v>10</v>
      </c>
      <c r="U3" s="152" t="s">
        <v>11</v>
      </c>
      <c r="V3" s="152" t="s">
        <v>12</v>
      </c>
      <c r="W3" s="152" t="s">
        <v>13</v>
      </c>
      <c r="X3" s="152" t="s">
        <v>14</v>
      </c>
      <c r="Y3" s="153">
        <v>2020</v>
      </c>
      <c r="Z3" s="154">
        <v>2021</v>
      </c>
      <c r="AA3" s="154">
        <v>2022</v>
      </c>
      <c r="AB3" s="155">
        <v>2023</v>
      </c>
      <c r="AC3" s="156">
        <v>2024</v>
      </c>
      <c r="AD3" s="157">
        <v>2025</v>
      </c>
    </row>
    <row r="4" spans="1:34" x14ac:dyDescent="0.25">
      <c r="A4" s="4" t="s">
        <v>15</v>
      </c>
      <c r="B4" s="53" t="s">
        <v>16</v>
      </c>
      <c r="C4" s="53" t="s">
        <v>17</v>
      </c>
      <c r="D4" s="53" t="s">
        <v>18</v>
      </c>
      <c r="E4" s="53" t="s">
        <v>19</v>
      </c>
      <c r="F4" s="53" t="s">
        <v>20</v>
      </c>
      <c r="G4" s="52" t="s">
        <v>21</v>
      </c>
      <c r="H4" s="52" t="s">
        <v>22</v>
      </c>
      <c r="I4" s="52" t="s">
        <v>23</v>
      </c>
      <c r="J4" s="52" t="s">
        <v>24</v>
      </c>
      <c r="Y4" s="148"/>
    </row>
    <row r="5" spans="1:34" x14ac:dyDescent="0.25">
      <c r="A5" s="10" t="s">
        <v>25</v>
      </c>
      <c r="B5" s="53"/>
      <c r="C5" s="53"/>
      <c r="D5" s="53"/>
      <c r="E5" s="53"/>
      <c r="F5" s="53"/>
      <c r="G5" s="52"/>
      <c r="H5" s="52"/>
      <c r="I5" s="52"/>
      <c r="J5" s="52"/>
      <c r="V5" s="148">
        <v>4</v>
      </c>
      <c r="W5" s="148">
        <v>13</v>
      </c>
      <c r="X5" s="158">
        <v>16</v>
      </c>
      <c r="Y5" s="158">
        <v>15</v>
      </c>
      <c r="Z5" s="149">
        <v>17</v>
      </c>
      <c r="AA5" s="148">
        <v>19</v>
      </c>
      <c r="AB5" s="150">
        <v>20</v>
      </c>
      <c r="AC5" s="151">
        <v>23</v>
      </c>
      <c r="AD5" s="148">
        <v>23</v>
      </c>
    </row>
    <row r="6" spans="1:34" x14ac:dyDescent="0.25">
      <c r="A6" s="10" t="s">
        <v>26</v>
      </c>
      <c r="B6" s="15">
        <v>54</v>
      </c>
      <c r="C6" s="5">
        <v>55</v>
      </c>
      <c r="D6" s="5">
        <v>58</v>
      </c>
      <c r="E6" s="5">
        <v>53</v>
      </c>
      <c r="F6" s="11">
        <v>50</v>
      </c>
      <c r="G6" s="11">
        <v>56</v>
      </c>
      <c r="H6" s="11">
        <v>53</v>
      </c>
      <c r="I6" s="11">
        <v>53</v>
      </c>
      <c r="J6" s="11">
        <v>53</v>
      </c>
      <c r="K6" s="11">
        <v>49</v>
      </c>
      <c r="L6" s="11">
        <v>52</v>
      </c>
      <c r="M6" s="11">
        <v>57</v>
      </c>
      <c r="N6" s="11">
        <v>57</v>
      </c>
      <c r="O6" s="11">
        <v>61</v>
      </c>
      <c r="P6" s="11">
        <v>57</v>
      </c>
      <c r="Q6" s="11">
        <v>53</v>
      </c>
      <c r="R6" s="11">
        <v>55</v>
      </c>
      <c r="S6" s="11">
        <v>57</v>
      </c>
      <c r="T6" s="11">
        <v>55</v>
      </c>
      <c r="U6" s="148">
        <v>53</v>
      </c>
      <c r="V6" s="148">
        <v>53</v>
      </c>
      <c r="W6" s="148">
        <v>46</v>
      </c>
      <c r="X6" s="158">
        <v>46</v>
      </c>
      <c r="Y6" s="158">
        <v>49</v>
      </c>
      <c r="Z6" s="149">
        <v>48</v>
      </c>
      <c r="AA6" s="148">
        <v>53</v>
      </c>
      <c r="AB6" s="150">
        <v>48</v>
      </c>
      <c r="AC6" s="151">
        <v>48</v>
      </c>
      <c r="AD6" s="148">
        <v>40</v>
      </c>
    </row>
    <row r="7" spans="1:34" x14ac:dyDescent="0.25">
      <c r="A7" s="10" t="s">
        <v>27</v>
      </c>
      <c r="B7" s="15"/>
      <c r="C7" s="5"/>
      <c r="D7" s="5"/>
      <c r="E7" s="5"/>
      <c r="F7" s="11"/>
      <c r="G7" s="11"/>
      <c r="H7" s="11"/>
      <c r="I7" s="11"/>
      <c r="J7" s="11"/>
      <c r="K7" s="11"/>
      <c r="L7" s="11"/>
      <c r="M7" s="11"/>
      <c r="P7" s="11">
        <v>0</v>
      </c>
      <c r="Q7" s="11">
        <v>5</v>
      </c>
      <c r="R7" s="11">
        <v>10</v>
      </c>
      <c r="S7" s="11">
        <v>14</v>
      </c>
      <c r="T7" s="11">
        <v>18</v>
      </c>
      <c r="U7" s="148">
        <v>22</v>
      </c>
      <c r="V7" s="148">
        <v>20</v>
      </c>
      <c r="W7" s="148">
        <v>18</v>
      </c>
      <c r="X7" s="158">
        <v>17</v>
      </c>
      <c r="Y7" s="158">
        <v>16</v>
      </c>
      <c r="Z7" s="149">
        <v>15</v>
      </c>
      <c r="AA7" s="148">
        <v>16</v>
      </c>
      <c r="AB7" s="150">
        <v>16</v>
      </c>
      <c r="AC7" s="151">
        <v>15</v>
      </c>
      <c r="AD7" s="148">
        <v>16</v>
      </c>
    </row>
    <row r="8" spans="1:34" x14ac:dyDescent="0.25">
      <c r="A8" s="10" t="s">
        <v>249</v>
      </c>
      <c r="B8" s="71">
        <v>117</v>
      </c>
      <c r="C8" s="72">
        <v>132</v>
      </c>
      <c r="D8" s="72" t="e">
        <f>#REF!+D35</f>
        <v>#REF!</v>
      </c>
      <c r="E8" s="72">
        <v>40</v>
      </c>
      <c r="F8" s="44" t="e">
        <f>SUM(#REF!)</f>
        <v>#REF!</v>
      </c>
      <c r="G8" s="44" t="e">
        <f>SUM(#REF!)</f>
        <v>#REF!</v>
      </c>
      <c r="H8" s="44" t="e">
        <f>SUM(#REF!)</f>
        <v>#REF!</v>
      </c>
      <c r="I8" s="44" t="e">
        <f>SUM(#REF!)</f>
        <v>#REF!</v>
      </c>
      <c r="J8" s="44" t="e">
        <f>SUM(#REF!)</f>
        <v>#REF!</v>
      </c>
      <c r="K8" s="44" t="e">
        <f>SUM(#REF!)</f>
        <v>#REF!</v>
      </c>
      <c r="L8" s="44" t="e">
        <f>SUM(#REF!)</f>
        <v>#REF!</v>
      </c>
      <c r="M8" s="44" t="e">
        <f>#REF!+M9+M158</f>
        <v>#REF!</v>
      </c>
      <c r="N8" s="44" t="e">
        <f>#REF!+N9+N158</f>
        <v>#REF!</v>
      </c>
      <c r="O8" s="44" t="e">
        <f>#REF!+O9+O158</f>
        <v>#REF!</v>
      </c>
      <c r="P8" s="11">
        <v>0</v>
      </c>
      <c r="Q8" s="11">
        <v>13</v>
      </c>
      <c r="R8" s="63">
        <v>19</v>
      </c>
      <c r="S8" s="63">
        <v>29</v>
      </c>
      <c r="T8" s="11">
        <v>35</v>
      </c>
      <c r="U8" s="148">
        <v>43</v>
      </c>
      <c r="V8" s="148">
        <v>51</v>
      </c>
      <c r="W8" s="148">
        <v>55</v>
      </c>
      <c r="X8" s="159">
        <v>55</v>
      </c>
      <c r="Y8" s="148">
        <v>61</v>
      </c>
      <c r="Z8" s="149">
        <v>65</v>
      </c>
      <c r="AA8" s="148">
        <v>63</v>
      </c>
      <c r="AB8" s="160">
        <v>64</v>
      </c>
      <c r="AC8" s="151">
        <v>60</v>
      </c>
      <c r="AD8" s="148">
        <v>58</v>
      </c>
    </row>
    <row r="9" spans="1:34" s="84" customFormat="1" x14ac:dyDescent="0.25">
      <c r="A9" s="10" t="s">
        <v>250</v>
      </c>
      <c r="B9" s="15">
        <v>41</v>
      </c>
      <c r="C9" s="5">
        <v>41</v>
      </c>
      <c r="D9" s="5">
        <v>40</v>
      </c>
      <c r="E9" s="5">
        <v>40</v>
      </c>
      <c r="F9" s="11">
        <v>35</v>
      </c>
      <c r="G9" s="11">
        <v>34</v>
      </c>
      <c r="H9" s="11">
        <v>34</v>
      </c>
      <c r="I9" s="11">
        <v>34</v>
      </c>
      <c r="J9" s="11">
        <v>38</v>
      </c>
      <c r="K9" s="11">
        <v>39</v>
      </c>
      <c r="L9" s="11">
        <v>40</v>
      </c>
      <c r="M9" s="11">
        <v>40</v>
      </c>
      <c r="N9" s="11">
        <v>41</v>
      </c>
      <c r="O9" s="11">
        <v>39</v>
      </c>
      <c r="P9" s="11">
        <v>51</v>
      </c>
      <c r="Q9" s="11">
        <v>53</v>
      </c>
      <c r="R9" s="63">
        <v>53</v>
      </c>
      <c r="S9" s="63">
        <v>47</v>
      </c>
      <c r="T9" s="11">
        <v>50</v>
      </c>
      <c r="U9" s="148">
        <v>47</v>
      </c>
      <c r="V9" s="148">
        <v>47</v>
      </c>
      <c r="W9" s="148">
        <v>43</v>
      </c>
      <c r="X9" s="148">
        <v>48</v>
      </c>
      <c r="Y9" s="148">
        <v>39</v>
      </c>
      <c r="Z9" s="149">
        <v>42</v>
      </c>
      <c r="AA9" s="150">
        <v>45</v>
      </c>
      <c r="AB9" s="160">
        <v>48</v>
      </c>
      <c r="AC9" s="151">
        <v>46</v>
      </c>
      <c r="AD9" s="148">
        <v>44</v>
      </c>
      <c r="AH9" s="1"/>
    </row>
    <row r="10" spans="1:34" x14ac:dyDescent="0.25">
      <c r="A10" s="10" t="s">
        <v>28</v>
      </c>
      <c r="B10" s="15"/>
      <c r="C10" s="5"/>
      <c r="D10" s="5"/>
      <c r="E10" s="5"/>
      <c r="F10" s="11"/>
      <c r="G10" s="11"/>
      <c r="H10" s="11"/>
      <c r="I10" s="11"/>
      <c r="J10" s="11"/>
      <c r="K10" s="11"/>
      <c r="L10" s="11"/>
      <c r="M10" s="11" t="s">
        <v>29</v>
      </c>
      <c r="N10" s="11" t="s">
        <v>29</v>
      </c>
      <c r="O10" s="11" t="s">
        <v>29</v>
      </c>
      <c r="P10" s="11" t="s">
        <v>29</v>
      </c>
      <c r="Q10" s="11" t="s">
        <v>29</v>
      </c>
      <c r="R10" s="11">
        <v>0</v>
      </c>
      <c r="S10" s="11">
        <v>18</v>
      </c>
      <c r="T10" s="11">
        <v>24</v>
      </c>
      <c r="U10" s="148">
        <v>28</v>
      </c>
      <c r="V10" s="148">
        <v>27</v>
      </c>
      <c r="W10" s="148">
        <v>29</v>
      </c>
      <c r="X10" s="158">
        <v>33</v>
      </c>
      <c r="Y10" s="158">
        <v>35</v>
      </c>
      <c r="Z10" s="149">
        <v>37</v>
      </c>
      <c r="AA10" s="148">
        <v>34</v>
      </c>
      <c r="AB10" s="150">
        <v>34</v>
      </c>
      <c r="AC10" s="151">
        <v>35</v>
      </c>
      <c r="AD10" s="148">
        <v>34</v>
      </c>
    </row>
    <row r="11" spans="1:34" s="43" customFormat="1" x14ac:dyDescent="0.25">
      <c r="A11" s="75" t="s">
        <v>30</v>
      </c>
      <c r="B11" s="44"/>
      <c r="C11" s="44"/>
      <c r="D11" s="44"/>
      <c r="E11" s="44"/>
      <c r="F11" s="44">
        <v>50</v>
      </c>
      <c r="G11" s="44">
        <v>56</v>
      </c>
      <c r="H11" s="44">
        <v>53</v>
      </c>
      <c r="I11" s="44">
        <v>53</v>
      </c>
      <c r="J11" s="44">
        <v>53</v>
      </c>
      <c r="K11" s="44">
        <v>49</v>
      </c>
      <c r="L11" s="44">
        <f>SUM(L6)</f>
        <v>52</v>
      </c>
      <c r="M11" s="44">
        <f>M6+M7</f>
        <v>57</v>
      </c>
      <c r="N11" s="44">
        <f>N6+N7</f>
        <v>57</v>
      </c>
      <c r="O11" s="44">
        <f>O6+O7</f>
        <v>61</v>
      </c>
      <c r="P11" s="44">
        <f>P6+P7</f>
        <v>57</v>
      </c>
      <c r="Q11" s="44">
        <f>Q6+Q7</f>
        <v>58</v>
      </c>
      <c r="R11" s="44">
        <f>R6+R7+R10</f>
        <v>65</v>
      </c>
      <c r="S11" s="44">
        <f>S6+S7+S10</f>
        <v>89</v>
      </c>
      <c r="T11" s="44">
        <f>T6+T7+T10</f>
        <v>97</v>
      </c>
      <c r="U11" s="161">
        <f>U6+U7+U10</f>
        <v>103</v>
      </c>
      <c r="V11" s="161">
        <f>V5+V6+V7+V10</f>
        <v>104</v>
      </c>
      <c r="W11" s="161">
        <f>W5+W6+W7+W10</f>
        <v>106</v>
      </c>
      <c r="X11" s="162">
        <f>X5+X6+X7+X10</f>
        <v>112</v>
      </c>
      <c r="Y11" s="163">
        <f t="shared" ref="Y11:AD11" si="0">SUM(Y5:Y10)</f>
        <v>215</v>
      </c>
      <c r="Z11" s="164">
        <f t="shared" si="0"/>
        <v>224</v>
      </c>
      <c r="AA11" s="164">
        <f t="shared" si="0"/>
        <v>230</v>
      </c>
      <c r="AB11" s="163">
        <f t="shared" si="0"/>
        <v>230</v>
      </c>
      <c r="AC11" s="164">
        <f t="shared" si="0"/>
        <v>227</v>
      </c>
      <c r="AD11" s="165">
        <f t="shared" si="0"/>
        <v>215</v>
      </c>
    </row>
    <row r="12" spans="1:34" x14ac:dyDescent="0.25">
      <c r="A12" s="10" t="s">
        <v>31</v>
      </c>
      <c r="B12" s="15">
        <v>45</v>
      </c>
      <c r="C12" s="5">
        <v>45</v>
      </c>
      <c r="D12" s="5">
        <v>50</v>
      </c>
      <c r="E12" s="5">
        <v>45</v>
      </c>
      <c r="F12" s="11">
        <v>42</v>
      </c>
      <c r="G12" s="11">
        <v>38</v>
      </c>
      <c r="H12" s="11">
        <v>44</v>
      </c>
      <c r="I12" s="11">
        <v>36</v>
      </c>
      <c r="J12" s="11">
        <v>36</v>
      </c>
      <c r="K12" s="11">
        <v>27</v>
      </c>
      <c r="L12" s="11">
        <v>27</v>
      </c>
      <c r="M12" s="11">
        <v>33</v>
      </c>
      <c r="N12" s="11">
        <v>34</v>
      </c>
      <c r="O12" s="11">
        <v>25</v>
      </c>
      <c r="P12" s="11">
        <v>24</v>
      </c>
      <c r="Q12" s="11">
        <v>24</v>
      </c>
      <c r="R12" s="63">
        <v>19</v>
      </c>
      <c r="S12" s="63">
        <v>16</v>
      </c>
      <c r="T12" s="11">
        <v>19</v>
      </c>
      <c r="U12" s="148">
        <v>20</v>
      </c>
      <c r="V12" s="148">
        <v>18</v>
      </c>
      <c r="W12" s="148">
        <v>21</v>
      </c>
      <c r="X12" s="158">
        <v>11</v>
      </c>
      <c r="Y12" s="158">
        <v>12</v>
      </c>
      <c r="Z12" s="149">
        <v>14</v>
      </c>
      <c r="AA12" s="166">
        <v>10</v>
      </c>
      <c r="AB12" s="150">
        <v>9</v>
      </c>
      <c r="AC12" s="151">
        <v>11</v>
      </c>
      <c r="AD12" s="148">
        <v>7</v>
      </c>
    </row>
    <row r="13" spans="1:34" x14ac:dyDescent="0.25">
      <c r="A13" s="10" t="s">
        <v>32</v>
      </c>
      <c r="B13" s="15"/>
      <c r="C13" s="5"/>
      <c r="D13" s="5"/>
      <c r="E13" s="5"/>
      <c r="F13" s="11"/>
      <c r="G13" s="11"/>
      <c r="H13" s="11"/>
      <c r="I13" s="11"/>
      <c r="J13" s="11"/>
      <c r="K13" s="11"/>
      <c r="L13" s="11"/>
      <c r="M13" s="11">
        <v>0</v>
      </c>
      <c r="N13" s="11">
        <v>0</v>
      </c>
      <c r="O13" s="11">
        <v>0</v>
      </c>
      <c r="P13" s="11">
        <v>0</v>
      </c>
      <c r="Q13" s="11">
        <v>12</v>
      </c>
      <c r="R13" s="63">
        <v>16</v>
      </c>
      <c r="S13" s="63">
        <v>19</v>
      </c>
      <c r="T13" s="11">
        <v>19</v>
      </c>
      <c r="U13" s="148">
        <v>15</v>
      </c>
      <c r="V13" s="148">
        <v>14</v>
      </c>
      <c r="W13" s="148">
        <v>12</v>
      </c>
      <c r="X13" s="158">
        <v>12</v>
      </c>
      <c r="Y13" s="158">
        <v>13</v>
      </c>
      <c r="Z13" s="149">
        <v>20</v>
      </c>
      <c r="AA13" s="166">
        <v>19</v>
      </c>
      <c r="AB13" s="150">
        <v>13</v>
      </c>
      <c r="AC13" s="151">
        <v>10</v>
      </c>
      <c r="AD13" s="148">
        <v>22</v>
      </c>
    </row>
    <row r="14" spans="1:34" x14ac:dyDescent="0.25">
      <c r="A14" s="10" t="s">
        <v>25</v>
      </c>
      <c r="B14" s="11" t="s">
        <v>33</v>
      </c>
      <c r="C14" s="11" t="s">
        <v>33</v>
      </c>
      <c r="D14" s="5">
        <v>177</v>
      </c>
      <c r="E14" s="5">
        <v>167</v>
      </c>
      <c r="F14" s="11">
        <v>110</v>
      </c>
      <c r="G14" s="11">
        <v>103</v>
      </c>
      <c r="H14" s="11">
        <v>94</v>
      </c>
      <c r="I14" s="11">
        <v>99</v>
      </c>
      <c r="J14" s="11">
        <v>100</v>
      </c>
      <c r="K14" s="11">
        <v>97</v>
      </c>
      <c r="L14" s="11">
        <v>145</v>
      </c>
      <c r="M14" s="11">
        <v>201</v>
      </c>
      <c r="N14" s="11">
        <v>204</v>
      </c>
      <c r="O14" s="11">
        <v>218</v>
      </c>
      <c r="P14" s="11">
        <v>210</v>
      </c>
      <c r="Q14" s="11">
        <v>174</v>
      </c>
      <c r="R14" s="63">
        <v>171</v>
      </c>
      <c r="S14" s="63">
        <v>168</v>
      </c>
      <c r="T14" s="11">
        <v>157</v>
      </c>
      <c r="U14" s="148">
        <v>151</v>
      </c>
      <c r="V14" s="148">
        <v>151</v>
      </c>
      <c r="W14" s="148">
        <v>141</v>
      </c>
      <c r="X14" s="158">
        <v>143</v>
      </c>
      <c r="Y14" s="158">
        <v>118</v>
      </c>
      <c r="Z14" s="149">
        <v>126</v>
      </c>
      <c r="AA14" s="166">
        <v>120</v>
      </c>
      <c r="AB14" s="150">
        <f>SUM(AB15:AB16)</f>
        <v>108</v>
      </c>
      <c r="AC14" s="151">
        <v>122</v>
      </c>
      <c r="AD14" s="148">
        <v>118</v>
      </c>
    </row>
    <row r="15" spans="1:34" x14ac:dyDescent="0.25">
      <c r="A15" s="6" t="s">
        <v>34</v>
      </c>
      <c r="C15" s="11"/>
      <c r="D15" s="5"/>
      <c r="E15" s="5"/>
      <c r="F15" s="11"/>
      <c r="G15" s="11"/>
      <c r="H15" s="11"/>
      <c r="I15" s="11"/>
      <c r="J15" s="11"/>
      <c r="K15" s="11"/>
      <c r="L15" s="11"/>
      <c r="M15" s="11"/>
      <c r="R15" s="63"/>
      <c r="S15" s="63"/>
      <c r="U15" s="148">
        <v>0</v>
      </c>
      <c r="X15" s="158"/>
      <c r="Y15" s="167">
        <v>102</v>
      </c>
      <c r="Z15" s="168">
        <v>84</v>
      </c>
      <c r="AA15" s="169">
        <v>28</v>
      </c>
      <c r="AB15" s="170">
        <v>26</v>
      </c>
      <c r="AC15" s="171">
        <v>22</v>
      </c>
      <c r="AD15" s="159">
        <v>25</v>
      </c>
    </row>
    <row r="16" spans="1:34" x14ac:dyDescent="0.25">
      <c r="A16" s="6" t="s">
        <v>35</v>
      </c>
      <c r="C16" s="11"/>
      <c r="D16" s="5"/>
      <c r="E16" s="5"/>
      <c r="F16" s="11"/>
      <c r="G16" s="11"/>
      <c r="H16" s="11"/>
      <c r="I16" s="11"/>
      <c r="J16" s="11"/>
      <c r="K16" s="11"/>
      <c r="L16" s="11"/>
      <c r="M16" s="11"/>
      <c r="R16" s="63"/>
      <c r="S16" s="63"/>
      <c r="X16" s="158"/>
      <c r="Y16" s="167">
        <v>16</v>
      </c>
      <c r="Z16" s="168">
        <v>42</v>
      </c>
      <c r="AA16" s="169">
        <v>92</v>
      </c>
      <c r="AB16" s="170">
        <v>82</v>
      </c>
      <c r="AC16" s="171">
        <v>100</v>
      </c>
      <c r="AD16" s="159">
        <v>93</v>
      </c>
    </row>
    <row r="17" spans="1:34" x14ac:dyDescent="0.25">
      <c r="A17" s="10" t="s">
        <v>36</v>
      </c>
      <c r="B17" s="15">
        <v>31</v>
      </c>
      <c r="C17" s="5">
        <v>58</v>
      </c>
      <c r="D17" s="5">
        <v>71</v>
      </c>
      <c r="E17" s="5">
        <v>53</v>
      </c>
      <c r="F17" s="11">
        <v>42</v>
      </c>
      <c r="G17" s="11">
        <v>44</v>
      </c>
      <c r="H17" s="11">
        <v>43</v>
      </c>
      <c r="I17" s="11">
        <v>41</v>
      </c>
      <c r="J17" s="11">
        <v>40</v>
      </c>
      <c r="K17" s="11">
        <v>36</v>
      </c>
      <c r="L17" s="11">
        <v>39</v>
      </c>
      <c r="M17" s="11">
        <v>29</v>
      </c>
      <c r="N17" s="11">
        <v>27</v>
      </c>
      <c r="O17" s="11">
        <v>35</v>
      </c>
      <c r="P17" s="11">
        <v>29</v>
      </c>
      <c r="Q17" s="11">
        <v>26</v>
      </c>
      <c r="R17" s="63">
        <v>18</v>
      </c>
      <c r="S17" s="63">
        <v>18</v>
      </c>
      <c r="T17" s="11">
        <v>14</v>
      </c>
      <c r="U17" s="148">
        <v>13</v>
      </c>
      <c r="V17" s="148">
        <v>15</v>
      </c>
      <c r="W17" s="148">
        <v>20</v>
      </c>
      <c r="X17" s="158">
        <v>13</v>
      </c>
      <c r="Y17" s="158">
        <v>6</v>
      </c>
      <c r="Z17" s="149">
        <v>10</v>
      </c>
      <c r="AA17" s="166">
        <v>14</v>
      </c>
      <c r="AB17" s="150">
        <v>9</v>
      </c>
      <c r="AC17" s="151">
        <v>13</v>
      </c>
      <c r="AD17" s="148">
        <v>16</v>
      </c>
    </row>
    <row r="18" spans="1:34" x14ac:dyDescent="0.25">
      <c r="A18" s="10" t="s">
        <v>26</v>
      </c>
      <c r="B18" s="15"/>
      <c r="C18" s="5"/>
      <c r="D18" s="5"/>
      <c r="E18" s="5"/>
      <c r="F18" s="11"/>
      <c r="G18" s="11"/>
      <c r="H18" s="11"/>
      <c r="I18" s="11"/>
      <c r="J18" s="11"/>
      <c r="K18" s="11"/>
      <c r="L18" s="11"/>
      <c r="M18" s="11"/>
      <c r="R18" s="63"/>
      <c r="S18" s="63"/>
      <c r="V18" s="148">
        <v>1</v>
      </c>
      <c r="W18" s="148">
        <v>0</v>
      </c>
      <c r="X18" s="158">
        <v>0</v>
      </c>
      <c r="Y18" s="158">
        <v>0</v>
      </c>
      <c r="Z18" s="149">
        <v>1</v>
      </c>
      <c r="AA18" s="148">
        <v>0</v>
      </c>
      <c r="AB18" s="150">
        <v>0</v>
      </c>
      <c r="AC18" s="151">
        <v>0</v>
      </c>
      <c r="AD18" s="148">
        <v>0</v>
      </c>
    </row>
    <row r="19" spans="1:34" x14ac:dyDescent="0.25">
      <c r="A19" s="22" t="s">
        <v>251</v>
      </c>
      <c r="B19" s="15" t="s">
        <v>33</v>
      </c>
      <c r="C19" s="5" t="s">
        <v>33</v>
      </c>
      <c r="D19" s="5" t="s">
        <v>33</v>
      </c>
      <c r="E19" s="5" t="s">
        <v>33</v>
      </c>
      <c r="F19" s="11">
        <v>2</v>
      </c>
      <c r="G19" s="11">
        <v>0</v>
      </c>
      <c r="H19" s="11">
        <v>4</v>
      </c>
      <c r="I19" s="11">
        <v>4</v>
      </c>
      <c r="J19" s="11">
        <v>3</v>
      </c>
      <c r="K19" s="11">
        <v>32</v>
      </c>
      <c r="L19" s="11">
        <v>35</v>
      </c>
      <c r="M19" s="11">
        <v>47</v>
      </c>
      <c r="N19" s="11">
        <v>56</v>
      </c>
      <c r="O19" s="11">
        <v>73</v>
      </c>
      <c r="P19" s="11">
        <v>99</v>
      </c>
      <c r="Q19" s="11">
        <v>35</v>
      </c>
      <c r="R19" s="11">
        <v>31</v>
      </c>
      <c r="S19" s="11">
        <v>32</v>
      </c>
      <c r="T19" s="11">
        <v>32</v>
      </c>
      <c r="U19" s="148">
        <v>39</v>
      </c>
      <c r="V19" s="148">
        <v>37</v>
      </c>
      <c r="W19" s="148">
        <v>36</v>
      </c>
      <c r="X19" s="148">
        <v>33</v>
      </c>
      <c r="Y19" s="148">
        <v>33</v>
      </c>
      <c r="Z19" s="149">
        <v>33</v>
      </c>
      <c r="AA19" s="148">
        <v>35</v>
      </c>
      <c r="AB19" s="150">
        <v>28</v>
      </c>
      <c r="AC19" s="151">
        <v>25</v>
      </c>
      <c r="AD19" s="148">
        <v>27</v>
      </c>
    </row>
    <row r="20" spans="1:34" x14ac:dyDescent="0.25">
      <c r="A20" s="10" t="s">
        <v>37</v>
      </c>
      <c r="C20" s="11"/>
      <c r="D20" s="5"/>
      <c r="E20" s="5"/>
      <c r="F20" s="11"/>
      <c r="G20" s="11"/>
      <c r="H20" s="11" t="s">
        <v>29</v>
      </c>
      <c r="I20" s="11" t="s">
        <v>29</v>
      </c>
      <c r="J20" s="11" t="s">
        <v>29</v>
      </c>
      <c r="K20" s="11" t="s">
        <v>29</v>
      </c>
      <c r="L20" s="11">
        <v>10</v>
      </c>
      <c r="M20" s="11">
        <v>21</v>
      </c>
      <c r="N20" s="11">
        <v>30</v>
      </c>
      <c r="O20" s="11">
        <v>31</v>
      </c>
      <c r="P20" s="11">
        <v>31</v>
      </c>
      <c r="Q20" s="11">
        <v>31</v>
      </c>
      <c r="R20" s="63">
        <v>30</v>
      </c>
      <c r="S20" s="63">
        <v>30</v>
      </c>
      <c r="T20" s="11">
        <v>28</v>
      </c>
      <c r="U20" s="148">
        <v>26</v>
      </c>
      <c r="V20" s="148">
        <v>32</v>
      </c>
      <c r="W20" s="148">
        <v>31</v>
      </c>
      <c r="X20" s="158">
        <v>33</v>
      </c>
      <c r="Y20" s="172">
        <v>28</v>
      </c>
      <c r="Z20" s="149">
        <v>29</v>
      </c>
      <c r="AA20" s="166">
        <v>24</v>
      </c>
      <c r="AB20" s="150">
        <v>33</v>
      </c>
      <c r="AC20" s="151">
        <v>30</v>
      </c>
      <c r="AD20" s="148">
        <v>30</v>
      </c>
    </row>
    <row r="21" spans="1:34" x14ac:dyDescent="0.25">
      <c r="A21" s="10" t="s">
        <v>38</v>
      </c>
      <c r="C21" s="11"/>
      <c r="D21" s="5"/>
      <c r="E21" s="5"/>
      <c r="F21" s="11"/>
      <c r="G21" s="11"/>
      <c r="H21" s="11"/>
      <c r="I21" s="11"/>
      <c r="J21" s="11"/>
      <c r="K21" s="11"/>
      <c r="L21" s="11"/>
      <c r="M21" s="11"/>
      <c r="R21" s="63"/>
      <c r="S21" s="63"/>
      <c r="X21" s="158"/>
      <c r="Y21" s="172">
        <v>13</v>
      </c>
      <c r="Z21" s="149">
        <v>13</v>
      </c>
      <c r="AA21" s="166">
        <v>9</v>
      </c>
      <c r="AB21" s="150">
        <v>11</v>
      </c>
      <c r="AC21" s="151">
        <v>13</v>
      </c>
      <c r="AD21" s="148">
        <v>15</v>
      </c>
    </row>
    <row r="22" spans="1:34" x14ac:dyDescent="0.25">
      <c r="A22" s="10" t="s">
        <v>27</v>
      </c>
      <c r="C22" s="11"/>
      <c r="D22" s="5"/>
      <c r="E22" s="5"/>
      <c r="F22" s="11"/>
      <c r="G22" s="11"/>
      <c r="H22" s="11"/>
      <c r="I22" s="11"/>
      <c r="J22" s="11"/>
      <c r="K22" s="11"/>
      <c r="L22" s="11"/>
      <c r="M22" s="11"/>
      <c r="R22" s="63"/>
      <c r="S22" s="63"/>
      <c r="X22" s="158"/>
      <c r="Y22" s="172">
        <v>1</v>
      </c>
      <c r="Z22" s="149">
        <v>0</v>
      </c>
      <c r="AA22" s="148">
        <v>0</v>
      </c>
      <c r="AB22" s="150">
        <v>0</v>
      </c>
      <c r="AC22" s="151">
        <v>0</v>
      </c>
      <c r="AD22" s="148">
        <v>0</v>
      </c>
    </row>
    <row r="23" spans="1:34" x14ac:dyDescent="0.25">
      <c r="A23" s="10" t="s">
        <v>39</v>
      </c>
      <c r="B23" s="15">
        <v>81</v>
      </c>
      <c r="C23" s="5">
        <v>72</v>
      </c>
      <c r="D23" s="5">
        <v>68</v>
      </c>
      <c r="E23" s="5">
        <v>64</v>
      </c>
      <c r="F23" s="11">
        <v>65</v>
      </c>
      <c r="G23" s="11">
        <v>76</v>
      </c>
      <c r="H23" s="11">
        <v>79</v>
      </c>
      <c r="I23" s="11">
        <v>100</v>
      </c>
      <c r="J23" s="11">
        <v>113</v>
      </c>
      <c r="K23" s="11">
        <v>94</v>
      </c>
      <c r="L23" s="11">
        <v>84</v>
      </c>
      <c r="M23" s="11">
        <v>85</v>
      </c>
      <c r="N23" s="11">
        <v>91</v>
      </c>
      <c r="O23" s="11">
        <v>102</v>
      </c>
      <c r="P23" s="11">
        <v>101</v>
      </c>
      <c r="Q23" s="11">
        <v>109</v>
      </c>
      <c r="R23" s="63">
        <v>83</v>
      </c>
      <c r="S23" s="63">
        <v>74</v>
      </c>
      <c r="T23" s="11">
        <v>63</v>
      </c>
      <c r="U23" s="148">
        <v>59</v>
      </c>
      <c r="V23" s="148">
        <v>58</v>
      </c>
      <c r="W23" s="148">
        <v>58</v>
      </c>
      <c r="X23" s="158">
        <v>57</v>
      </c>
      <c r="Y23" s="172">
        <v>51</v>
      </c>
      <c r="Z23" s="149">
        <v>40</v>
      </c>
      <c r="AA23" s="148">
        <v>39</v>
      </c>
      <c r="AB23" s="150">
        <v>33</v>
      </c>
      <c r="AC23" s="151">
        <v>44</v>
      </c>
      <c r="AD23" s="148">
        <v>41</v>
      </c>
    </row>
    <row r="24" spans="1:34" s="2" customFormat="1" ht="14.25" customHeight="1" x14ac:dyDescent="0.25">
      <c r="A24" s="108" t="s">
        <v>254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43"/>
      <c r="P24" s="43"/>
      <c r="Q24" s="11"/>
      <c r="R24" s="11"/>
      <c r="S24" s="11"/>
      <c r="T24" s="11"/>
      <c r="U24" s="148"/>
      <c r="V24" s="148"/>
      <c r="W24" s="159"/>
      <c r="X24" s="148">
        <v>2</v>
      </c>
      <c r="Y24" s="148">
        <v>2</v>
      </c>
      <c r="Z24" s="168">
        <v>5</v>
      </c>
      <c r="AA24" s="159">
        <v>3</v>
      </c>
      <c r="AB24" s="170">
        <v>2</v>
      </c>
      <c r="AC24" s="171">
        <v>4</v>
      </c>
      <c r="AD24" s="148">
        <v>4</v>
      </c>
      <c r="AH24" s="1"/>
    </row>
    <row r="25" spans="1:34" x14ac:dyDescent="0.25">
      <c r="A25" s="9" t="s">
        <v>255</v>
      </c>
      <c r="B25" s="37"/>
      <c r="C25" s="37"/>
      <c r="D25" s="37"/>
      <c r="E25" s="37"/>
      <c r="F25" s="37"/>
      <c r="G25" s="72" t="e">
        <f>SUM(#REF!,G45:G45)+SUM(G35)</f>
        <v>#REF!</v>
      </c>
      <c r="H25" s="72" t="e">
        <f>SUM(#REF!,H45:H45)+SUM(H35)</f>
        <v>#REF!</v>
      </c>
      <c r="I25" s="72" t="e">
        <f>SUM(#REF!,I45:I45)+SUM(I35)</f>
        <v>#REF!</v>
      </c>
      <c r="J25" s="72" t="e">
        <f>SUM(#REF!,J45:J45)+SUM(J35)</f>
        <v>#REF!</v>
      </c>
      <c r="K25" s="72" t="e">
        <f>SUM(#REF!,K45:K45)+SUM(K35)</f>
        <v>#REF!</v>
      </c>
      <c r="L25" s="72" t="e">
        <f>SUM(#REF!,L45:L45)+SUM(L35)</f>
        <v>#REF!</v>
      </c>
      <c r="M25" s="72" t="e">
        <f>SUM(#REF!,M45:M45)+SUM(M35)</f>
        <v>#REF!</v>
      </c>
      <c r="N25" s="72" t="e">
        <f>#REF!+N19+N35+N46+N178+N45+N24</f>
        <v>#REF!</v>
      </c>
      <c r="O25" s="72" t="e">
        <f>#REF!+O19+O35+O46+O178+O45+O24</f>
        <v>#REF!</v>
      </c>
      <c r="P25" s="1"/>
      <c r="U25" s="148">
        <v>15</v>
      </c>
      <c r="V25" s="148">
        <v>29</v>
      </c>
      <c r="W25" s="148">
        <v>14</v>
      </c>
      <c r="X25" s="148">
        <v>5</v>
      </c>
      <c r="Y25" s="148">
        <v>0</v>
      </c>
      <c r="Z25" s="149">
        <v>0</v>
      </c>
      <c r="AA25" s="148">
        <v>0</v>
      </c>
      <c r="AB25" s="150">
        <v>0</v>
      </c>
      <c r="AC25" s="151">
        <v>0</v>
      </c>
      <c r="AD25" s="148">
        <v>0</v>
      </c>
      <c r="AH25" s="2"/>
    </row>
    <row r="26" spans="1:34" x14ac:dyDescent="0.25">
      <c r="A26" s="10" t="s">
        <v>40</v>
      </c>
      <c r="B26" s="15"/>
      <c r="C26" s="5"/>
      <c r="D26" s="5"/>
      <c r="E26" s="5"/>
      <c r="F26" s="11">
        <v>0</v>
      </c>
      <c r="G26" s="11">
        <v>0</v>
      </c>
      <c r="H26" s="11">
        <v>0</v>
      </c>
      <c r="I26" s="11">
        <v>0</v>
      </c>
      <c r="J26" s="11">
        <v>28</v>
      </c>
      <c r="K26" s="11">
        <v>29</v>
      </c>
      <c r="L26" s="11">
        <v>39</v>
      </c>
      <c r="M26" s="11">
        <v>46</v>
      </c>
      <c r="N26" s="11">
        <v>44</v>
      </c>
      <c r="O26" s="11">
        <v>42</v>
      </c>
      <c r="P26" s="11">
        <v>47</v>
      </c>
      <c r="Q26" s="11">
        <v>39</v>
      </c>
      <c r="R26" s="63">
        <v>41</v>
      </c>
      <c r="S26" s="63">
        <v>42</v>
      </c>
      <c r="T26" s="11">
        <v>47</v>
      </c>
      <c r="U26" s="148">
        <v>49</v>
      </c>
      <c r="V26" s="148">
        <v>53</v>
      </c>
      <c r="W26" s="148">
        <v>43</v>
      </c>
      <c r="X26" s="158">
        <v>42</v>
      </c>
      <c r="Y26" s="158">
        <v>43</v>
      </c>
      <c r="Z26" s="149">
        <v>44</v>
      </c>
      <c r="AA26" s="148">
        <v>43</v>
      </c>
      <c r="AB26" s="150">
        <v>38</v>
      </c>
      <c r="AC26" s="151">
        <v>41</v>
      </c>
      <c r="AD26" s="148">
        <v>43</v>
      </c>
    </row>
    <row r="27" spans="1:34" x14ac:dyDescent="0.25">
      <c r="A27" s="10" t="s">
        <v>41</v>
      </c>
      <c r="B27" s="15">
        <v>84</v>
      </c>
      <c r="C27" s="5">
        <v>90</v>
      </c>
      <c r="D27" s="5">
        <v>94</v>
      </c>
      <c r="E27" s="5">
        <v>86</v>
      </c>
      <c r="F27" s="11">
        <v>73</v>
      </c>
      <c r="G27" s="11">
        <v>63</v>
      </c>
      <c r="H27" s="11">
        <v>71</v>
      </c>
      <c r="I27" s="11">
        <v>93</v>
      </c>
      <c r="J27" s="11">
        <v>70</v>
      </c>
      <c r="K27" s="11">
        <v>76</v>
      </c>
      <c r="L27" s="11">
        <v>70</v>
      </c>
      <c r="M27" s="11">
        <v>62</v>
      </c>
      <c r="N27" s="11">
        <v>65</v>
      </c>
      <c r="O27" s="11">
        <v>75</v>
      </c>
      <c r="P27" s="11">
        <v>78</v>
      </c>
      <c r="Q27" s="11">
        <v>78</v>
      </c>
      <c r="R27" s="63">
        <v>93</v>
      </c>
      <c r="S27" s="63">
        <v>81</v>
      </c>
      <c r="T27" s="11">
        <v>74</v>
      </c>
      <c r="U27" s="148">
        <v>72</v>
      </c>
      <c r="V27" s="148">
        <v>74</v>
      </c>
      <c r="W27" s="148">
        <v>82</v>
      </c>
      <c r="X27" s="173">
        <v>87</v>
      </c>
      <c r="Y27" s="158">
        <v>81</v>
      </c>
      <c r="Z27" s="149">
        <v>75</v>
      </c>
      <c r="AA27" s="148">
        <v>75</v>
      </c>
      <c r="AB27" s="150">
        <f>SUM(AB28:AB33)</f>
        <v>73</v>
      </c>
      <c r="AC27" s="150">
        <f t="shared" ref="AC27:AD27" si="1">SUM(AC28:AC33)</f>
        <v>77</v>
      </c>
      <c r="AD27" s="148">
        <f t="shared" si="1"/>
        <v>82</v>
      </c>
    </row>
    <row r="28" spans="1:34" x14ac:dyDescent="0.25">
      <c r="A28" s="6" t="s">
        <v>34</v>
      </c>
      <c r="B28" s="7"/>
      <c r="C28" s="8"/>
      <c r="D28" s="8"/>
      <c r="E28" s="8"/>
      <c r="F28" s="17"/>
      <c r="G28" s="17"/>
      <c r="H28" s="17"/>
      <c r="I28" s="17"/>
      <c r="J28" s="17"/>
      <c r="K28" s="17"/>
      <c r="L28" s="17"/>
      <c r="M28" s="17" t="s">
        <v>29</v>
      </c>
      <c r="N28" s="17" t="s">
        <v>29</v>
      </c>
      <c r="O28" s="17" t="s">
        <v>29</v>
      </c>
      <c r="P28" s="17" t="s">
        <v>29</v>
      </c>
      <c r="Q28" s="17" t="s">
        <v>29</v>
      </c>
      <c r="R28" s="55">
        <v>1</v>
      </c>
      <c r="S28" s="55">
        <v>0</v>
      </c>
      <c r="T28" s="17">
        <v>0</v>
      </c>
      <c r="U28" s="159">
        <v>1</v>
      </c>
      <c r="V28" s="159">
        <v>2</v>
      </c>
      <c r="W28" s="159">
        <v>1</v>
      </c>
      <c r="X28" s="159">
        <v>1</v>
      </c>
      <c r="Y28" s="167">
        <v>1</v>
      </c>
      <c r="Z28" s="168">
        <v>0</v>
      </c>
      <c r="AA28" s="159">
        <v>1</v>
      </c>
      <c r="AB28" s="170">
        <v>1</v>
      </c>
      <c r="AC28" s="171">
        <v>1</v>
      </c>
      <c r="AD28" s="159">
        <v>1</v>
      </c>
    </row>
    <row r="29" spans="1:34" s="2" customFormat="1" x14ac:dyDescent="0.25">
      <c r="A29" s="6" t="s">
        <v>42</v>
      </c>
      <c r="B29" s="7"/>
      <c r="C29" s="8"/>
      <c r="D29" s="8"/>
      <c r="E29" s="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>
        <v>11</v>
      </c>
      <c r="R29" s="17">
        <v>17</v>
      </c>
      <c r="S29" s="17">
        <v>11</v>
      </c>
      <c r="T29" s="11">
        <v>8</v>
      </c>
      <c r="U29" s="159">
        <v>6</v>
      </c>
      <c r="V29" s="159">
        <v>9</v>
      </c>
      <c r="W29" s="159">
        <v>12</v>
      </c>
      <c r="X29" s="159">
        <v>10</v>
      </c>
      <c r="Y29" s="167">
        <v>8</v>
      </c>
      <c r="Z29" s="168">
        <v>11</v>
      </c>
      <c r="AA29" s="159">
        <v>13</v>
      </c>
      <c r="AB29" s="170">
        <v>5</v>
      </c>
      <c r="AC29" s="171">
        <v>1</v>
      </c>
      <c r="AD29" s="159">
        <v>0</v>
      </c>
    </row>
    <row r="30" spans="1:34" s="2" customFormat="1" x14ac:dyDescent="0.25">
      <c r="A30" s="6" t="s">
        <v>43</v>
      </c>
      <c r="B30" s="7"/>
      <c r="C30" s="8"/>
      <c r="D30" s="8"/>
      <c r="E30" s="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55"/>
      <c r="S30" s="55"/>
      <c r="T30" s="17"/>
      <c r="U30" s="159"/>
      <c r="V30" s="159"/>
      <c r="W30" s="159"/>
      <c r="X30" s="159">
        <v>1</v>
      </c>
      <c r="Y30" s="167">
        <v>14</v>
      </c>
      <c r="Z30" s="168">
        <v>24</v>
      </c>
      <c r="AA30" s="159">
        <v>28</v>
      </c>
      <c r="AB30" s="170">
        <v>40</v>
      </c>
      <c r="AC30" s="171">
        <v>42</v>
      </c>
      <c r="AD30" s="159">
        <v>45</v>
      </c>
    </row>
    <row r="31" spans="1:34" s="2" customFormat="1" x14ac:dyDescent="0.25">
      <c r="A31" s="6" t="s">
        <v>44</v>
      </c>
      <c r="B31" s="7"/>
      <c r="C31" s="8"/>
      <c r="D31" s="8"/>
      <c r="E31" s="8">
        <v>0</v>
      </c>
      <c r="F31" s="17">
        <v>0</v>
      </c>
      <c r="G31" s="17">
        <v>30</v>
      </c>
      <c r="H31" s="17">
        <v>18</v>
      </c>
      <c r="I31" s="17">
        <v>42</v>
      </c>
      <c r="J31" s="17">
        <v>39</v>
      </c>
      <c r="K31" s="17">
        <v>39</v>
      </c>
      <c r="L31" s="17">
        <v>44</v>
      </c>
      <c r="M31" s="17">
        <v>41</v>
      </c>
      <c r="N31" s="17">
        <v>47</v>
      </c>
      <c r="O31" s="17">
        <v>50</v>
      </c>
      <c r="P31" s="17">
        <v>50</v>
      </c>
      <c r="Q31" s="17">
        <v>47</v>
      </c>
      <c r="R31" s="17">
        <v>48</v>
      </c>
      <c r="S31" s="17">
        <v>41</v>
      </c>
      <c r="T31" s="17">
        <v>40</v>
      </c>
      <c r="U31" s="159">
        <v>44</v>
      </c>
      <c r="V31" s="159">
        <v>43</v>
      </c>
      <c r="W31" s="159">
        <v>54</v>
      </c>
      <c r="X31" s="159">
        <v>59</v>
      </c>
      <c r="Y31" s="167">
        <v>46</v>
      </c>
      <c r="Z31" s="168">
        <v>28</v>
      </c>
      <c r="AA31" s="159">
        <v>23</v>
      </c>
      <c r="AB31" s="170">
        <v>18</v>
      </c>
      <c r="AC31" s="171">
        <v>21</v>
      </c>
      <c r="AD31" s="159">
        <v>22</v>
      </c>
    </row>
    <row r="32" spans="1:34" x14ac:dyDescent="0.25">
      <c r="A32" s="6" t="s">
        <v>45</v>
      </c>
      <c r="B32" s="7"/>
      <c r="C32" s="8"/>
      <c r="D32" s="8"/>
      <c r="E32" s="8">
        <v>0</v>
      </c>
      <c r="F32" s="17">
        <v>5</v>
      </c>
      <c r="G32" s="17">
        <v>10</v>
      </c>
      <c r="H32" s="17">
        <v>11</v>
      </c>
      <c r="I32" s="17">
        <v>19</v>
      </c>
      <c r="J32" s="17">
        <v>29</v>
      </c>
      <c r="K32" s="17">
        <v>26</v>
      </c>
      <c r="L32" s="17">
        <v>19</v>
      </c>
      <c r="M32" s="17">
        <v>17</v>
      </c>
      <c r="N32" s="17">
        <v>14</v>
      </c>
      <c r="O32" s="17">
        <v>13</v>
      </c>
      <c r="P32" s="17">
        <v>9</v>
      </c>
      <c r="Q32" s="17">
        <v>8</v>
      </c>
      <c r="R32" s="17">
        <v>7</v>
      </c>
      <c r="S32" s="17">
        <v>6</v>
      </c>
      <c r="T32" s="17">
        <v>7</v>
      </c>
      <c r="U32" s="159">
        <v>4</v>
      </c>
      <c r="V32" s="159">
        <v>3</v>
      </c>
      <c r="W32" s="159">
        <v>2</v>
      </c>
      <c r="X32" s="159">
        <v>0</v>
      </c>
      <c r="Y32" s="167">
        <v>0</v>
      </c>
      <c r="Z32" s="168">
        <v>0</v>
      </c>
      <c r="AA32" s="159">
        <v>0</v>
      </c>
      <c r="AB32" s="170">
        <v>0</v>
      </c>
      <c r="AC32" s="171">
        <v>0</v>
      </c>
      <c r="AD32" s="159">
        <v>0</v>
      </c>
    </row>
    <row r="33" spans="1:30" x14ac:dyDescent="0.25">
      <c r="A33" s="6" t="s">
        <v>46</v>
      </c>
      <c r="B33" s="7"/>
      <c r="C33" s="8"/>
      <c r="D33" s="8"/>
      <c r="E33" s="8"/>
      <c r="F33" s="8"/>
      <c r="G33" s="8"/>
      <c r="H33" s="8"/>
      <c r="I33" s="8"/>
      <c r="J33" s="17"/>
      <c r="K33" s="17" t="s">
        <v>29</v>
      </c>
      <c r="L33" s="17" t="s">
        <v>29</v>
      </c>
      <c r="M33" s="17" t="s">
        <v>29</v>
      </c>
      <c r="N33" s="17" t="s">
        <v>29</v>
      </c>
      <c r="O33" s="17">
        <v>7</v>
      </c>
      <c r="P33" s="17">
        <v>13</v>
      </c>
      <c r="Q33" s="17">
        <v>11</v>
      </c>
      <c r="R33" s="17">
        <v>20</v>
      </c>
      <c r="S33" s="17">
        <v>23</v>
      </c>
      <c r="T33" s="17">
        <v>18</v>
      </c>
      <c r="U33" s="159">
        <v>17</v>
      </c>
      <c r="V33" s="159">
        <v>17</v>
      </c>
      <c r="W33" s="159">
        <v>13</v>
      </c>
      <c r="X33" s="159">
        <v>16</v>
      </c>
      <c r="Y33" s="167">
        <v>12</v>
      </c>
      <c r="Z33" s="168">
        <v>12</v>
      </c>
      <c r="AA33" s="159">
        <v>10</v>
      </c>
      <c r="AB33" s="170">
        <v>9</v>
      </c>
      <c r="AC33" s="171">
        <v>12</v>
      </c>
      <c r="AD33" s="159">
        <v>14</v>
      </c>
    </row>
    <row r="34" spans="1:30" s="2" customFormat="1" x14ac:dyDescent="0.25">
      <c r="A34" s="10" t="s">
        <v>47</v>
      </c>
      <c r="B34" s="15">
        <v>73</v>
      </c>
      <c r="C34" s="5">
        <v>70</v>
      </c>
      <c r="D34" s="5">
        <v>77</v>
      </c>
      <c r="E34" s="5">
        <v>51</v>
      </c>
      <c r="F34" s="11">
        <v>14</v>
      </c>
      <c r="G34" s="11">
        <v>5</v>
      </c>
      <c r="H34" s="11">
        <v>19</v>
      </c>
      <c r="I34" s="11">
        <v>26</v>
      </c>
      <c r="J34" s="11">
        <v>27</v>
      </c>
      <c r="K34" s="11">
        <v>33</v>
      </c>
      <c r="L34" s="11">
        <v>36</v>
      </c>
      <c r="M34" s="11">
        <v>36</v>
      </c>
      <c r="N34" s="11">
        <v>40</v>
      </c>
      <c r="O34" s="11">
        <v>35</v>
      </c>
      <c r="P34" s="11">
        <v>31</v>
      </c>
      <c r="Q34" s="11">
        <v>25</v>
      </c>
      <c r="R34" s="11">
        <v>23</v>
      </c>
      <c r="S34" s="11">
        <v>30</v>
      </c>
      <c r="T34" s="11">
        <v>31</v>
      </c>
      <c r="U34" s="148">
        <v>25</v>
      </c>
      <c r="V34" s="148">
        <v>11</v>
      </c>
      <c r="W34" s="148">
        <v>0</v>
      </c>
      <c r="X34" s="148">
        <v>0</v>
      </c>
      <c r="Y34" s="158">
        <v>0</v>
      </c>
      <c r="Z34" s="149">
        <v>0</v>
      </c>
      <c r="AA34" s="148">
        <v>0</v>
      </c>
      <c r="AB34" s="150">
        <v>0</v>
      </c>
      <c r="AC34" s="171">
        <v>0</v>
      </c>
      <c r="AD34" s="159">
        <v>0</v>
      </c>
    </row>
    <row r="35" spans="1:30" x14ac:dyDescent="0.25">
      <c r="A35" s="9" t="s">
        <v>256</v>
      </c>
      <c r="B35" s="15">
        <v>38</v>
      </c>
      <c r="C35" s="5">
        <v>39</v>
      </c>
      <c r="D35" s="5">
        <v>51</v>
      </c>
      <c r="E35" s="5">
        <v>56</v>
      </c>
      <c r="F35" s="11">
        <v>47</v>
      </c>
      <c r="G35" s="11">
        <v>35</v>
      </c>
      <c r="H35" s="11">
        <v>57</v>
      </c>
      <c r="I35" s="11">
        <v>64</v>
      </c>
      <c r="J35" s="11">
        <v>67</v>
      </c>
      <c r="K35" s="11">
        <v>70</v>
      </c>
      <c r="L35" s="11">
        <v>81</v>
      </c>
      <c r="M35" s="11">
        <v>73</v>
      </c>
      <c r="N35" s="11">
        <v>84</v>
      </c>
      <c r="O35" s="11">
        <v>83</v>
      </c>
      <c r="P35" s="11">
        <v>71</v>
      </c>
      <c r="Q35" s="17"/>
      <c r="R35" s="17"/>
      <c r="S35" s="17"/>
      <c r="T35" s="17"/>
      <c r="U35" s="159"/>
      <c r="V35" s="148">
        <v>19</v>
      </c>
      <c r="W35" s="159">
        <v>12</v>
      </c>
      <c r="X35" s="159">
        <v>11</v>
      </c>
      <c r="Y35" s="148">
        <v>20</v>
      </c>
      <c r="Z35" s="149">
        <v>21</v>
      </c>
      <c r="AA35" s="148">
        <v>22</v>
      </c>
      <c r="AB35" s="150">
        <v>13</v>
      </c>
      <c r="AC35" s="151">
        <v>15</v>
      </c>
      <c r="AD35" s="148">
        <v>15</v>
      </c>
    </row>
    <row r="36" spans="1:30" s="2" customFormat="1" x14ac:dyDescent="0.25">
      <c r="A36" s="9" t="s">
        <v>48</v>
      </c>
      <c r="B36" s="7"/>
      <c r="C36" s="8"/>
      <c r="D36" s="8"/>
      <c r="E36" s="8"/>
      <c r="F36" s="8"/>
      <c r="G36" s="8"/>
      <c r="H36" s="8"/>
      <c r="I36" s="8"/>
      <c r="J36" s="17"/>
      <c r="K36" s="17"/>
      <c r="L36" s="17">
        <v>0</v>
      </c>
      <c r="M36" s="17">
        <v>0</v>
      </c>
      <c r="N36" s="17">
        <v>0</v>
      </c>
      <c r="O36" s="11">
        <v>2</v>
      </c>
      <c r="P36" s="11">
        <v>5</v>
      </c>
      <c r="Q36" s="11">
        <v>10</v>
      </c>
      <c r="R36" s="11">
        <v>13</v>
      </c>
      <c r="S36" s="11">
        <v>13</v>
      </c>
      <c r="T36" s="11">
        <v>18</v>
      </c>
      <c r="U36" s="148">
        <v>14</v>
      </c>
      <c r="V36" s="148">
        <v>16</v>
      </c>
      <c r="W36" s="148">
        <v>15</v>
      </c>
      <c r="X36" s="148">
        <v>16</v>
      </c>
      <c r="Y36" s="172">
        <v>9</v>
      </c>
      <c r="Z36" s="149">
        <v>11</v>
      </c>
      <c r="AA36" s="148">
        <v>7</v>
      </c>
      <c r="AB36" s="150">
        <f>SUM(AB37:AB40)</f>
        <v>7</v>
      </c>
      <c r="AC36" s="150">
        <f t="shared" ref="AC36:AD36" si="2">SUM(AC37:AC40)</f>
        <v>7</v>
      </c>
      <c r="AD36" s="148">
        <f t="shared" si="2"/>
        <v>8</v>
      </c>
    </row>
    <row r="37" spans="1:30" s="2" customFormat="1" x14ac:dyDescent="0.25">
      <c r="A37" s="6" t="s">
        <v>49</v>
      </c>
      <c r="B37" s="17"/>
      <c r="C37" s="17"/>
      <c r="D37" s="8"/>
      <c r="E37" s="8"/>
      <c r="F37" s="17"/>
      <c r="G37" s="17"/>
      <c r="H37" s="17"/>
      <c r="I37" s="17"/>
      <c r="J37" s="17"/>
      <c r="K37" s="17" t="s">
        <v>29</v>
      </c>
      <c r="L37" s="17" t="s">
        <v>29</v>
      </c>
      <c r="M37" s="17" t="s">
        <v>29</v>
      </c>
      <c r="N37" s="17" t="s">
        <v>29</v>
      </c>
      <c r="O37" s="17">
        <v>1</v>
      </c>
      <c r="P37" s="17">
        <v>2</v>
      </c>
      <c r="Q37" s="17">
        <v>1</v>
      </c>
      <c r="R37" s="17">
        <v>1</v>
      </c>
      <c r="S37" s="17">
        <v>2</v>
      </c>
      <c r="T37" s="17">
        <v>3</v>
      </c>
      <c r="U37" s="159">
        <v>5</v>
      </c>
      <c r="V37" s="148">
        <v>5</v>
      </c>
      <c r="W37" s="159">
        <v>5</v>
      </c>
      <c r="X37" s="159">
        <v>3</v>
      </c>
      <c r="Y37" s="172">
        <v>1</v>
      </c>
      <c r="Z37" s="168">
        <v>3</v>
      </c>
      <c r="AA37" s="159">
        <v>2</v>
      </c>
      <c r="AB37" s="170">
        <v>0</v>
      </c>
      <c r="AC37" s="171">
        <v>1</v>
      </c>
      <c r="AD37" s="159">
        <v>1</v>
      </c>
    </row>
    <row r="38" spans="1:30" s="2" customFormat="1" x14ac:dyDescent="0.25">
      <c r="A38" s="6" t="s">
        <v>50</v>
      </c>
      <c r="B38" s="7"/>
      <c r="C38" s="8"/>
      <c r="D38" s="8"/>
      <c r="E38" s="8"/>
      <c r="F38" s="8"/>
      <c r="G38" s="8"/>
      <c r="H38" s="8"/>
      <c r="I38" s="8"/>
      <c r="J38" s="17"/>
      <c r="K38" s="17"/>
      <c r="L38" s="17" t="s">
        <v>29</v>
      </c>
      <c r="M38" s="17" t="s">
        <v>29</v>
      </c>
      <c r="N38" s="17" t="s">
        <v>29</v>
      </c>
      <c r="O38" s="17">
        <v>0</v>
      </c>
      <c r="P38" s="17">
        <v>0</v>
      </c>
      <c r="Q38" s="17">
        <v>1</v>
      </c>
      <c r="R38" s="17">
        <v>2</v>
      </c>
      <c r="S38" s="17">
        <v>4</v>
      </c>
      <c r="T38" s="17">
        <v>3</v>
      </c>
      <c r="U38" s="159">
        <v>1</v>
      </c>
      <c r="V38" s="148">
        <v>3</v>
      </c>
      <c r="W38" s="159">
        <v>2</v>
      </c>
      <c r="X38" s="159">
        <v>1</v>
      </c>
      <c r="Y38" s="172">
        <v>0</v>
      </c>
      <c r="Z38" s="168">
        <v>3</v>
      </c>
      <c r="AA38" s="159">
        <v>3</v>
      </c>
      <c r="AB38" s="170">
        <v>3</v>
      </c>
      <c r="AC38" s="171">
        <v>3</v>
      </c>
      <c r="AD38" s="159">
        <v>4</v>
      </c>
    </row>
    <row r="39" spans="1:30" s="2" customFormat="1" x14ac:dyDescent="0.25">
      <c r="A39" s="6" t="s">
        <v>51</v>
      </c>
      <c r="B39" s="7"/>
      <c r="C39" s="8"/>
      <c r="D39" s="8"/>
      <c r="E39" s="8"/>
      <c r="F39" s="8"/>
      <c r="G39" s="8"/>
      <c r="H39" s="8"/>
      <c r="I39" s="8"/>
      <c r="J39" s="17"/>
      <c r="K39" s="17"/>
      <c r="L39" s="17"/>
      <c r="M39" s="17"/>
      <c r="N39" s="17"/>
      <c r="O39" s="17"/>
      <c r="P39" s="17"/>
      <c r="Q39" s="17">
        <v>8</v>
      </c>
      <c r="R39" s="17">
        <v>10</v>
      </c>
      <c r="S39" s="17">
        <v>7</v>
      </c>
      <c r="T39" s="17">
        <v>12</v>
      </c>
      <c r="U39" s="159">
        <v>8</v>
      </c>
      <c r="V39" s="148">
        <v>8</v>
      </c>
      <c r="W39" s="159">
        <v>8</v>
      </c>
      <c r="X39" s="159">
        <v>12</v>
      </c>
      <c r="Y39" s="158">
        <v>8</v>
      </c>
      <c r="Z39" s="168">
        <v>5</v>
      </c>
      <c r="AA39" s="159">
        <v>2</v>
      </c>
      <c r="AB39" s="170">
        <v>4</v>
      </c>
      <c r="AC39" s="171">
        <v>3</v>
      </c>
      <c r="AD39" s="159">
        <v>3</v>
      </c>
    </row>
    <row r="40" spans="1:30" x14ac:dyDescent="0.25">
      <c r="A40" s="6" t="s">
        <v>52</v>
      </c>
      <c r="B40" s="7"/>
      <c r="C40" s="8"/>
      <c r="D40" s="8"/>
      <c r="E40" s="8"/>
      <c r="F40" s="8"/>
      <c r="G40" s="8"/>
      <c r="H40" s="8"/>
      <c r="I40" s="8"/>
      <c r="J40" s="17"/>
      <c r="K40" s="17"/>
      <c r="L40" s="17" t="s">
        <v>29</v>
      </c>
      <c r="M40" s="17" t="s">
        <v>29</v>
      </c>
      <c r="N40" s="17" t="s">
        <v>29</v>
      </c>
      <c r="O40" s="17">
        <v>0</v>
      </c>
      <c r="P40" s="17">
        <v>2</v>
      </c>
      <c r="Q40" s="17">
        <v>0</v>
      </c>
      <c r="R40" s="17">
        <v>0</v>
      </c>
      <c r="S40" s="17">
        <v>0</v>
      </c>
      <c r="T40" s="17">
        <v>0</v>
      </c>
      <c r="U40" s="159">
        <v>0</v>
      </c>
      <c r="W40" s="159">
        <v>0</v>
      </c>
      <c r="X40" s="159">
        <v>0</v>
      </c>
      <c r="Y40" s="172">
        <v>0</v>
      </c>
      <c r="Z40" s="149">
        <v>0</v>
      </c>
      <c r="AA40" s="148">
        <v>0</v>
      </c>
      <c r="AB40" s="150">
        <v>0</v>
      </c>
      <c r="AC40" s="151">
        <v>0</v>
      </c>
      <c r="AD40" s="159">
        <v>0</v>
      </c>
    </row>
    <row r="41" spans="1:30" x14ac:dyDescent="0.25">
      <c r="A41" s="99" t="s">
        <v>257</v>
      </c>
      <c r="B41" s="7"/>
      <c r="C41" s="8"/>
      <c r="D41" s="8"/>
      <c r="E41" s="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1">
        <v>69</v>
      </c>
      <c r="R41" s="11">
        <v>72</v>
      </c>
      <c r="S41" s="11">
        <v>68</v>
      </c>
      <c r="T41" s="11">
        <v>61</v>
      </c>
      <c r="U41" s="148">
        <v>66</v>
      </c>
      <c r="V41" s="148">
        <v>40</v>
      </c>
      <c r="W41" s="148">
        <v>29</v>
      </c>
      <c r="X41" s="159">
        <v>35</v>
      </c>
      <c r="Y41" s="148">
        <v>43</v>
      </c>
      <c r="Z41" s="149">
        <v>38</v>
      </c>
      <c r="AA41" s="148">
        <v>36</v>
      </c>
      <c r="AB41" s="150">
        <f t="shared" ref="AB41:AD41" si="3">SUM(AB42:AB45)</f>
        <v>38</v>
      </c>
      <c r="AC41" s="150">
        <f t="shared" si="3"/>
        <v>43</v>
      </c>
      <c r="AD41" s="150">
        <f t="shared" si="3"/>
        <v>40</v>
      </c>
    </row>
    <row r="42" spans="1:30" x14ac:dyDescent="0.25">
      <c r="A42" s="6" t="s">
        <v>34</v>
      </c>
      <c r="B42" s="7"/>
      <c r="C42" s="8"/>
      <c r="D42" s="8"/>
      <c r="E42" s="8">
        <v>0</v>
      </c>
      <c r="F42" s="8">
        <v>0</v>
      </c>
      <c r="G42" s="8">
        <v>0</v>
      </c>
      <c r="H42" s="8">
        <v>3</v>
      </c>
      <c r="I42" s="17">
        <v>24</v>
      </c>
      <c r="J42" s="17">
        <v>27</v>
      </c>
      <c r="K42" s="17">
        <v>36</v>
      </c>
      <c r="L42" s="17">
        <v>39</v>
      </c>
      <c r="M42" s="17">
        <v>30</v>
      </c>
      <c r="N42" s="17">
        <v>42</v>
      </c>
      <c r="O42" s="17">
        <v>38</v>
      </c>
      <c r="P42" s="17">
        <v>30</v>
      </c>
      <c r="Q42" s="17"/>
      <c r="R42" s="17">
        <v>50</v>
      </c>
      <c r="S42" s="17">
        <v>50</v>
      </c>
      <c r="T42" s="17">
        <v>0</v>
      </c>
      <c r="U42" s="159">
        <v>40</v>
      </c>
      <c r="V42" s="148">
        <v>23</v>
      </c>
      <c r="W42" s="159">
        <v>15</v>
      </c>
      <c r="X42" s="148">
        <v>26</v>
      </c>
      <c r="Y42" s="148">
        <v>34</v>
      </c>
      <c r="Z42" s="149">
        <v>28</v>
      </c>
      <c r="AA42" s="148">
        <v>20</v>
      </c>
      <c r="AB42" s="150">
        <v>13</v>
      </c>
      <c r="AC42" s="151">
        <v>29</v>
      </c>
      <c r="AD42" s="148">
        <v>28</v>
      </c>
    </row>
    <row r="43" spans="1:30" x14ac:dyDescent="0.25">
      <c r="A43" s="6" t="s">
        <v>258</v>
      </c>
      <c r="B43" s="7"/>
      <c r="C43" s="8"/>
      <c r="D43" s="8"/>
      <c r="E43" s="8"/>
      <c r="F43" s="8"/>
      <c r="G43" s="8"/>
      <c r="H43" s="8"/>
      <c r="I43" s="17"/>
      <c r="J43" s="17"/>
      <c r="K43" s="17"/>
      <c r="L43" s="17"/>
      <c r="M43" s="17"/>
      <c r="N43" s="17"/>
      <c r="O43" s="17"/>
      <c r="P43" s="17"/>
      <c r="Q43" s="17">
        <v>28</v>
      </c>
      <c r="R43" s="17">
        <v>22</v>
      </c>
      <c r="S43" s="17">
        <v>18</v>
      </c>
      <c r="T43" s="17">
        <v>17</v>
      </c>
      <c r="U43" s="159">
        <v>19</v>
      </c>
      <c r="V43" s="148">
        <v>0</v>
      </c>
      <c r="W43" s="159">
        <v>1</v>
      </c>
      <c r="X43" s="148">
        <v>1</v>
      </c>
      <c r="Y43" s="148">
        <v>1</v>
      </c>
      <c r="Z43" s="149">
        <v>0</v>
      </c>
      <c r="AA43" s="148">
        <v>0</v>
      </c>
      <c r="AB43" s="150">
        <v>0</v>
      </c>
      <c r="AC43" s="151">
        <v>0</v>
      </c>
      <c r="AD43" s="148">
        <v>0</v>
      </c>
    </row>
    <row r="44" spans="1:30" x14ac:dyDescent="0.25">
      <c r="A44" s="6" t="s">
        <v>259</v>
      </c>
      <c r="B44" s="7"/>
      <c r="C44" s="8"/>
      <c r="D44" s="8"/>
      <c r="E44" s="8"/>
      <c r="F44" s="8"/>
      <c r="G44" s="8"/>
      <c r="H44" s="8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59">
        <v>3</v>
      </c>
      <c r="V44" s="148">
        <v>9</v>
      </c>
      <c r="W44" s="159">
        <v>10</v>
      </c>
      <c r="X44" s="148">
        <v>7</v>
      </c>
      <c r="Y44" s="148">
        <v>8</v>
      </c>
      <c r="Z44" s="149">
        <v>10</v>
      </c>
      <c r="AA44" s="148">
        <v>16</v>
      </c>
      <c r="AB44" s="150">
        <v>25</v>
      </c>
      <c r="AC44" s="151">
        <v>14</v>
      </c>
      <c r="AD44" s="148">
        <v>12</v>
      </c>
    </row>
    <row r="45" spans="1:30" x14ac:dyDescent="0.25">
      <c r="A45" s="6" t="s">
        <v>260</v>
      </c>
      <c r="B45" s="15"/>
      <c r="C45" s="5"/>
      <c r="D45" s="5"/>
      <c r="E45" s="8"/>
      <c r="F45" s="8"/>
      <c r="G45" s="8"/>
      <c r="H45" s="8"/>
      <c r="I45" s="11" t="s">
        <v>29</v>
      </c>
      <c r="J45" s="11" t="s">
        <v>29</v>
      </c>
      <c r="K45" s="11" t="s">
        <v>29</v>
      </c>
      <c r="L45" s="11">
        <v>0</v>
      </c>
      <c r="M45" s="11">
        <v>1</v>
      </c>
      <c r="N45" s="11">
        <v>4</v>
      </c>
      <c r="O45" s="11">
        <v>0</v>
      </c>
      <c r="P45" s="11">
        <v>0</v>
      </c>
      <c r="Q45" s="17"/>
      <c r="R45" s="17"/>
      <c r="S45" s="17"/>
      <c r="T45" s="17"/>
      <c r="U45" s="159">
        <v>4</v>
      </c>
      <c r="V45" s="148">
        <v>8</v>
      </c>
      <c r="W45" s="159">
        <v>3</v>
      </c>
      <c r="X45" s="148">
        <v>1</v>
      </c>
      <c r="Y45" s="148">
        <v>0</v>
      </c>
      <c r="Z45" s="149">
        <v>0</v>
      </c>
      <c r="AA45" s="148">
        <v>0</v>
      </c>
      <c r="AB45" s="150">
        <v>0</v>
      </c>
      <c r="AC45" s="151">
        <v>0</v>
      </c>
      <c r="AD45" s="148">
        <v>0</v>
      </c>
    </row>
    <row r="46" spans="1:30" x14ac:dyDescent="0.25">
      <c r="A46" s="9" t="s">
        <v>261</v>
      </c>
      <c r="B46" s="15"/>
      <c r="C46" s="5"/>
      <c r="D46" s="5"/>
      <c r="E46" s="8"/>
      <c r="F46" s="8"/>
      <c r="G46" s="8"/>
      <c r="H46" s="8"/>
      <c r="I46" s="11"/>
      <c r="J46" s="11"/>
      <c r="K46" s="11"/>
      <c r="L46" s="11"/>
      <c r="M46" s="11"/>
      <c r="Q46" s="11">
        <v>0</v>
      </c>
      <c r="R46" s="11">
        <v>0</v>
      </c>
      <c r="S46" s="11">
        <v>2</v>
      </c>
      <c r="T46" s="11">
        <v>1</v>
      </c>
      <c r="U46" s="148">
        <v>0</v>
      </c>
      <c r="V46" s="148">
        <v>2</v>
      </c>
      <c r="W46" s="159">
        <v>0</v>
      </c>
      <c r="X46" s="148">
        <v>0</v>
      </c>
      <c r="Y46" s="148">
        <v>0</v>
      </c>
      <c r="Z46" s="149">
        <v>0</v>
      </c>
      <c r="AA46" s="148">
        <v>0</v>
      </c>
      <c r="AB46" s="150">
        <v>0</v>
      </c>
      <c r="AC46" s="151">
        <v>3</v>
      </c>
      <c r="AD46" s="148">
        <v>4</v>
      </c>
    </row>
    <row r="47" spans="1:30" ht="16.899999999999999" customHeight="1" x14ac:dyDescent="0.25">
      <c r="A47" s="97" t="s">
        <v>53</v>
      </c>
      <c r="B47" s="7"/>
      <c r="C47" s="8"/>
      <c r="D47" s="8"/>
      <c r="E47" s="8"/>
      <c r="F47" s="8"/>
      <c r="G47" s="8"/>
      <c r="H47" s="8"/>
      <c r="I47" s="8"/>
      <c r="J47" s="17"/>
      <c r="K47" s="17"/>
      <c r="L47" s="17"/>
      <c r="M47" s="17"/>
      <c r="N47" s="17"/>
      <c r="O47" s="17"/>
      <c r="T47" s="11">
        <v>8</v>
      </c>
      <c r="U47" s="148">
        <v>13</v>
      </c>
      <c r="V47" s="148">
        <v>18</v>
      </c>
      <c r="W47" s="159">
        <v>20</v>
      </c>
      <c r="X47" s="159">
        <v>11</v>
      </c>
      <c r="Y47" s="158">
        <v>0</v>
      </c>
      <c r="Z47" s="149">
        <v>0</v>
      </c>
      <c r="AA47" s="148">
        <v>0</v>
      </c>
      <c r="AB47" s="150">
        <v>1</v>
      </c>
      <c r="AC47" s="151">
        <v>0</v>
      </c>
      <c r="AD47" s="148">
        <v>0</v>
      </c>
    </row>
    <row r="48" spans="1:30" s="84" customFormat="1" x14ac:dyDescent="0.25">
      <c r="A48" s="70" t="s">
        <v>54</v>
      </c>
      <c r="B48" s="71">
        <v>422</v>
      </c>
      <c r="C48" s="72">
        <f t="shared" ref="C48:H48" si="4">SUM(C12:C27)</f>
        <v>265</v>
      </c>
      <c r="D48" s="72">
        <f t="shared" si="4"/>
        <v>460</v>
      </c>
      <c r="E48" s="72">
        <f t="shared" si="4"/>
        <v>415</v>
      </c>
      <c r="F48" s="44">
        <f t="shared" si="4"/>
        <v>334</v>
      </c>
      <c r="G48" s="44" t="e">
        <f t="shared" si="4"/>
        <v>#REF!</v>
      </c>
      <c r="H48" s="44" t="e">
        <f t="shared" si="4"/>
        <v>#REF!</v>
      </c>
      <c r="I48" s="44" t="e">
        <f>SUM(I12:I27)+#REF!</f>
        <v>#REF!</v>
      </c>
      <c r="J48" s="44" t="e">
        <f>SUM(J12:J27)+#REF!</f>
        <v>#REF!</v>
      </c>
      <c r="K48" s="44" t="e">
        <f>SUM(K12:K27)+#REF!</f>
        <v>#REF!</v>
      </c>
      <c r="L48" s="44" t="e">
        <f>SUM(L12:L27)+L34+L36+L47</f>
        <v>#REF!</v>
      </c>
      <c r="M48" s="73" t="e">
        <f>M12+M13+M14+M17+M18+M20+M23+M26+M27+M34+#REF!+M36+M47</f>
        <v>#REF!</v>
      </c>
      <c r="N48" s="73" t="e">
        <f>N12+N13+N14+N17+N18+N20+N23+N26+N27+N34+#REF!+N36+N47</f>
        <v>#REF!</v>
      </c>
      <c r="O48" s="73" t="e">
        <f>O12+O13+O14+O17+O18+O20+O23+O26+O27+O34+#REF!+O36+O47</f>
        <v>#REF!</v>
      </c>
      <c r="P48" s="73" t="e">
        <f>P12+P13+P14+P17+P18+P20+P23+P26+P27+P34+#REF!+P36+P47</f>
        <v>#REF!</v>
      </c>
      <c r="Q48" s="73" t="e">
        <f>Q12+Q13+Q14+Q17+Q18+Q20+Q23+Q26+Q27+Q34+#REF!+Q36+Q47</f>
        <v>#REF!</v>
      </c>
      <c r="R48" s="73" t="e">
        <f>R12+R13+R14+R17+R18+R20+R23+R26+R27+R34+#REF!+R36+R47</f>
        <v>#REF!</v>
      </c>
      <c r="S48" s="73" t="e">
        <f>S12+S13+S14+S17+S18+S20+S23+S26+S27+S34+#REF!+S36+S47</f>
        <v>#REF!</v>
      </c>
      <c r="T48" s="142">
        <f t="shared" ref="T48:AC48" si="5">T12+T13+T14+T17+T18+T19+T20+T21+T22+T23+T24+T25+T26+T27+T34+T35+T36+T41+T46+T47</f>
        <v>572</v>
      </c>
      <c r="U48" s="174">
        <f t="shared" si="5"/>
        <v>577</v>
      </c>
      <c r="V48" s="174">
        <f t="shared" si="5"/>
        <v>588</v>
      </c>
      <c r="W48" s="174">
        <f t="shared" si="5"/>
        <v>534</v>
      </c>
      <c r="X48" s="174">
        <f t="shared" si="5"/>
        <v>511</v>
      </c>
      <c r="Y48" s="174">
        <f t="shared" si="5"/>
        <v>473</v>
      </c>
      <c r="Z48" s="174">
        <f t="shared" si="5"/>
        <v>480</v>
      </c>
      <c r="AA48" s="174">
        <f t="shared" si="5"/>
        <v>456</v>
      </c>
      <c r="AB48" s="174">
        <f t="shared" si="5"/>
        <v>416</v>
      </c>
      <c r="AC48" s="175">
        <f t="shared" si="5"/>
        <v>458</v>
      </c>
      <c r="AD48" s="176">
        <f>AD12+AD13+AD14+AD17+AD18+AD19+AD20+AD21+AD22+AD23+AD24+AD25+AD26+AD27+AD34+AD35+AD36+AD41+AD46+AD47</f>
        <v>472</v>
      </c>
    </row>
    <row r="49" spans="1:30" ht="14.25" customHeight="1" x14ac:dyDescent="0.25">
      <c r="A49" s="9" t="s">
        <v>55</v>
      </c>
      <c r="B49" s="15"/>
      <c r="C49" s="5"/>
      <c r="D49" s="5"/>
      <c r="E49" s="5"/>
      <c r="F49" s="11"/>
      <c r="G49" s="11"/>
      <c r="H49" s="11"/>
      <c r="I49" s="11"/>
      <c r="J49" s="11"/>
      <c r="K49" s="11"/>
      <c r="L49" s="11"/>
      <c r="M49" s="11"/>
      <c r="P49" s="11">
        <v>2</v>
      </c>
      <c r="Q49" s="11">
        <v>1</v>
      </c>
      <c r="R49" s="11">
        <v>2</v>
      </c>
      <c r="S49" s="11">
        <v>1</v>
      </c>
      <c r="T49" s="11">
        <v>2</v>
      </c>
      <c r="U49" s="148">
        <v>4</v>
      </c>
      <c r="V49" s="148">
        <v>5</v>
      </c>
      <c r="W49" s="148">
        <v>5</v>
      </c>
      <c r="X49" s="148">
        <v>2</v>
      </c>
      <c r="Y49" s="158">
        <v>1</v>
      </c>
      <c r="Z49" s="149">
        <v>2</v>
      </c>
      <c r="AA49" s="148">
        <v>1</v>
      </c>
      <c r="AB49" s="177">
        <v>0</v>
      </c>
      <c r="AC49" s="151">
        <v>0</v>
      </c>
      <c r="AD49" s="148">
        <v>0</v>
      </c>
    </row>
    <row r="50" spans="1:30" x14ac:dyDescent="0.25">
      <c r="A50" s="10" t="s">
        <v>262</v>
      </c>
      <c r="B50" s="12"/>
      <c r="C50" s="13"/>
      <c r="D50" s="13"/>
      <c r="E50" s="13"/>
      <c r="F50" s="14"/>
      <c r="G50" s="14"/>
      <c r="H50" s="14"/>
      <c r="I50" s="14"/>
      <c r="J50" s="14"/>
      <c r="K50" s="14"/>
      <c r="L50" s="14"/>
      <c r="M50" s="73" t="e">
        <f>#REF!+M192+M53</f>
        <v>#REF!</v>
      </c>
      <c r="N50" s="73" t="e">
        <f>#REF!+N192+N53</f>
        <v>#REF!</v>
      </c>
      <c r="O50" s="73" t="e">
        <f>#REF!+O192+O53</f>
        <v>#REF!</v>
      </c>
      <c r="P50" s="11">
        <v>26</v>
      </c>
      <c r="Q50" s="11">
        <v>28</v>
      </c>
      <c r="R50" s="63">
        <v>21</v>
      </c>
      <c r="S50" s="63">
        <v>22</v>
      </c>
      <c r="T50" s="11">
        <v>16</v>
      </c>
      <c r="U50" s="148">
        <v>5</v>
      </c>
      <c r="V50" s="148">
        <v>14</v>
      </c>
      <c r="W50" s="148">
        <v>13</v>
      </c>
      <c r="X50" s="148">
        <v>10</v>
      </c>
      <c r="Y50" s="148">
        <v>12</v>
      </c>
      <c r="Z50" s="149">
        <v>13</v>
      </c>
      <c r="AA50" s="148">
        <v>12</v>
      </c>
      <c r="AB50" s="150">
        <v>9</v>
      </c>
      <c r="AC50" s="151">
        <v>15</v>
      </c>
      <c r="AD50" s="148">
        <v>7</v>
      </c>
    </row>
    <row r="51" spans="1:30" ht="14.25" customHeight="1" x14ac:dyDescent="0.25">
      <c r="A51" s="9" t="s">
        <v>56</v>
      </c>
      <c r="B51" s="15"/>
      <c r="C51" s="5"/>
      <c r="D51" s="5"/>
      <c r="E51" s="5"/>
      <c r="F51" s="11"/>
      <c r="G51" s="11"/>
      <c r="H51" s="11"/>
      <c r="I51" s="11"/>
      <c r="J51" s="11"/>
      <c r="K51" s="11"/>
      <c r="L51" s="11"/>
      <c r="M51" s="11"/>
      <c r="V51" s="148">
        <v>0</v>
      </c>
      <c r="W51" s="148">
        <v>0</v>
      </c>
      <c r="X51" s="148">
        <v>0</v>
      </c>
      <c r="Y51" s="158">
        <v>0</v>
      </c>
      <c r="Z51" s="149">
        <v>1</v>
      </c>
      <c r="AA51" s="148">
        <v>4</v>
      </c>
      <c r="AB51" s="177">
        <v>1</v>
      </c>
      <c r="AC51" s="151">
        <v>6</v>
      </c>
      <c r="AD51" s="148">
        <v>1</v>
      </c>
    </row>
    <row r="52" spans="1:30" ht="16.5" customHeight="1" x14ac:dyDescent="0.25">
      <c r="A52" s="10" t="s">
        <v>57</v>
      </c>
      <c r="B52" s="15" t="s">
        <v>33</v>
      </c>
      <c r="C52" s="5" t="s">
        <v>33</v>
      </c>
      <c r="D52" s="5">
        <v>3</v>
      </c>
      <c r="E52" s="5">
        <v>8</v>
      </c>
      <c r="F52" s="11">
        <v>24</v>
      </c>
      <c r="G52" s="11">
        <v>12</v>
      </c>
      <c r="H52" s="11">
        <v>6</v>
      </c>
      <c r="I52" s="11">
        <v>9</v>
      </c>
      <c r="J52" s="11">
        <v>2</v>
      </c>
      <c r="K52" s="11">
        <v>6</v>
      </c>
      <c r="L52" s="11">
        <v>7</v>
      </c>
      <c r="M52" s="11">
        <v>3</v>
      </c>
      <c r="N52" s="11">
        <v>5</v>
      </c>
      <c r="O52" s="11">
        <v>7</v>
      </c>
      <c r="P52" s="11">
        <v>4</v>
      </c>
      <c r="Q52" s="11">
        <v>0</v>
      </c>
      <c r="R52" s="11">
        <v>5</v>
      </c>
      <c r="S52" s="11">
        <v>3</v>
      </c>
      <c r="T52" s="11">
        <v>6</v>
      </c>
      <c r="U52" s="148">
        <v>6</v>
      </c>
      <c r="V52" s="148">
        <v>9</v>
      </c>
      <c r="W52" s="148">
        <v>10</v>
      </c>
      <c r="X52" s="148">
        <v>1</v>
      </c>
      <c r="Y52" s="178">
        <v>2</v>
      </c>
      <c r="Z52" s="149">
        <v>0</v>
      </c>
      <c r="AA52" s="148">
        <v>0</v>
      </c>
      <c r="AB52" s="177">
        <v>0</v>
      </c>
      <c r="AC52" s="151">
        <v>0</v>
      </c>
      <c r="AD52" s="148">
        <v>0</v>
      </c>
    </row>
    <row r="53" spans="1:30" x14ac:dyDescent="0.25">
      <c r="A53" s="10" t="s">
        <v>263</v>
      </c>
      <c r="B53" s="15"/>
      <c r="C53" s="5"/>
      <c r="D53" s="5"/>
      <c r="E53" s="5"/>
      <c r="F53" s="11"/>
      <c r="G53" s="11"/>
      <c r="H53" s="11"/>
      <c r="I53" s="11">
        <v>0</v>
      </c>
      <c r="J53" s="11">
        <v>0</v>
      </c>
      <c r="K53" s="11">
        <v>0</v>
      </c>
      <c r="L53" s="11">
        <v>0</v>
      </c>
      <c r="M53" s="11">
        <v>30</v>
      </c>
      <c r="N53" s="11">
        <v>30</v>
      </c>
      <c r="O53" s="11">
        <v>32</v>
      </c>
      <c r="P53" s="11">
        <v>18</v>
      </c>
      <c r="R53" s="63"/>
      <c r="S53" s="63">
        <v>23</v>
      </c>
      <c r="T53" s="11">
        <v>25</v>
      </c>
      <c r="U53" s="148">
        <v>25</v>
      </c>
      <c r="V53" s="148">
        <v>48</v>
      </c>
      <c r="W53" s="148">
        <v>31</v>
      </c>
      <c r="X53" s="148">
        <v>15</v>
      </c>
      <c r="Y53" s="148">
        <v>30</v>
      </c>
      <c r="Z53" s="149">
        <v>22</v>
      </c>
      <c r="AA53" s="148">
        <v>13</v>
      </c>
      <c r="AB53" s="150">
        <v>11</v>
      </c>
      <c r="AC53" s="151">
        <v>14</v>
      </c>
      <c r="AD53" s="148">
        <v>9</v>
      </c>
    </row>
    <row r="54" spans="1:30" x14ac:dyDescent="0.25">
      <c r="A54" s="10" t="s">
        <v>265</v>
      </c>
      <c r="B54" s="15"/>
      <c r="C54" s="5"/>
      <c r="D54" s="5"/>
      <c r="E54" s="5"/>
      <c r="F54" s="11"/>
      <c r="G54" s="11"/>
      <c r="H54" s="11"/>
      <c r="I54" s="11"/>
      <c r="J54" s="11"/>
      <c r="K54" s="11"/>
      <c r="L54" s="11"/>
      <c r="M54" s="11"/>
      <c r="Q54" s="11">
        <v>5</v>
      </c>
      <c r="R54" s="63">
        <v>3</v>
      </c>
      <c r="S54" s="63">
        <v>2</v>
      </c>
      <c r="T54" s="11">
        <v>5</v>
      </c>
      <c r="U54" s="148">
        <v>1</v>
      </c>
      <c r="V54" s="148">
        <v>5</v>
      </c>
      <c r="W54" s="148">
        <v>2</v>
      </c>
      <c r="X54" s="148">
        <v>0</v>
      </c>
      <c r="Y54" s="148">
        <v>0</v>
      </c>
      <c r="Z54" s="149">
        <v>0</v>
      </c>
      <c r="AA54" s="148">
        <v>0</v>
      </c>
      <c r="AB54" s="150">
        <v>0</v>
      </c>
      <c r="AC54" s="151">
        <v>0</v>
      </c>
      <c r="AD54" s="148">
        <v>0</v>
      </c>
    </row>
    <row r="55" spans="1:30" x14ac:dyDescent="0.25">
      <c r="A55" s="29" t="s">
        <v>41</v>
      </c>
      <c r="X55" s="148">
        <v>0</v>
      </c>
      <c r="Y55" s="148">
        <v>0</v>
      </c>
      <c r="Z55" s="149">
        <v>0</v>
      </c>
      <c r="AA55" s="148">
        <v>1</v>
      </c>
      <c r="AB55" s="177">
        <v>1</v>
      </c>
      <c r="AC55" s="151">
        <v>3</v>
      </c>
      <c r="AD55" s="148">
        <v>2</v>
      </c>
    </row>
    <row r="56" spans="1:30" x14ac:dyDescent="0.25">
      <c r="A56" s="10" t="s">
        <v>266</v>
      </c>
      <c r="B56" s="15"/>
      <c r="C56" s="5"/>
      <c r="D56" s="5"/>
      <c r="E56" s="5"/>
      <c r="F56" s="11"/>
      <c r="G56" s="11"/>
      <c r="H56" s="11"/>
      <c r="I56" s="11"/>
      <c r="J56" s="11"/>
      <c r="K56" s="11"/>
      <c r="L56" s="11"/>
      <c r="M56" s="11"/>
      <c r="R56" s="63"/>
      <c r="S56" s="63">
        <v>1</v>
      </c>
      <c r="T56" s="11">
        <v>1</v>
      </c>
      <c r="U56" s="148">
        <v>3</v>
      </c>
      <c r="V56" s="148">
        <v>5</v>
      </c>
      <c r="W56" s="148">
        <v>8</v>
      </c>
      <c r="X56" s="148">
        <v>0</v>
      </c>
      <c r="Y56" s="148">
        <v>0</v>
      </c>
      <c r="Z56" s="149">
        <v>0</v>
      </c>
      <c r="AA56" s="148">
        <v>0</v>
      </c>
      <c r="AB56" s="150">
        <v>0</v>
      </c>
      <c r="AC56" s="151">
        <v>0</v>
      </c>
      <c r="AD56" s="148">
        <v>0</v>
      </c>
    </row>
    <row r="57" spans="1:30" x14ac:dyDescent="0.25">
      <c r="A57" s="10" t="s">
        <v>287</v>
      </c>
      <c r="B57" s="15"/>
      <c r="C57" s="5"/>
      <c r="D57" s="5"/>
      <c r="E57" s="5"/>
      <c r="F57" s="11"/>
      <c r="G57" s="11"/>
      <c r="H57" s="11"/>
      <c r="I57" s="11"/>
      <c r="J57" s="11"/>
      <c r="K57" s="11"/>
      <c r="L57" s="11"/>
      <c r="M57" s="11"/>
      <c r="R57" s="63"/>
      <c r="S57" s="63"/>
      <c r="Y57" s="148"/>
      <c r="Z57" s="149">
        <v>1</v>
      </c>
      <c r="AA57" s="148">
        <v>1</v>
      </c>
      <c r="AB57" s="150">
        <v>1</v>
      </c>
      <c r="AC57" s="151">
        <v>3</v>
      </c>
      <c r="AD57" s="148">
        <v>3</v>
      </c>
    </row>
    <row r="58" spans="1:30" s="84" customFormat="1" x14ac:dyDescent="0.25">
      <c r="A58" s="10" t="s">
        <v>59</v>
      </c>
      <c r="B58" s="10"/>
      <c r="C58" s="10"/>
      <c r="D58" s="10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>
        <v>3</v>
      </c>
      <c r="S58" s="11">
        <v>2</v>
      </c>
      <c r="T58" s="11">
        <v>8</v>
      </c>
      <c r="U58" s="148">
        <v>7</v>
      </c>
      <c r="V58" s="148">
        <v>12</v>
      </c>
      <c r="W58" s="148">
        <v>12</v>
      </c>
      <c r="X58" s="148">
        <v>11</v>
      </c>
      <c r="Y58" s="172">
        <v>8</v>
      </c>
      <c r="Z58" s="149">
        <v>10</v>
      </c>
      <c r="AA58" s="150">
        <v>9</v>
      </c>
      <c r="AB58" s="177">
        <v>9</v>
      </c>
      <c r="AC58" s="151">
        <v>1</v>
      </c>
      <c r="AD58" s="148">
        <v>1</v>
      </c>
    </row>
    <row r="59" spans="1:30" x14ac:dyDescent="0.25">
      <c r="A59" s="10" t="s">
        <v>58</v>
      </c>
      <c r="B59" s="10"/>
      <c r="C59" s="10"/>
      <c r="D59" s="10"/>
      <c r="E59" s="10"/>
      <c r="F59" s="11">
        <v>0</v>
      </c>
      <c r="G59" s="11">
        <v>0</v>
      </c>
      <c r="H59" s="11">
        <v>0</v>
      </c>
      <c r="I59" s="11">
        <v>1</v>
      </c>
      <c r="J59" s="11">
        <v>2</v>
      </c>
      <c r="K59" s="11">
        <v>4</v>
      </c>
      <c r="L59" s="11">
        <v>1</v>
      </c>
      <c r="M59" s="11">
        <v>3</v>
      </c>
      <c r="N59" s="11">
        <v>2</v>
      </c>
      <c r="O59" s="11">
        <v>3</v>
      </c>
      <c r="P59" s="11">
        <v>1</v>
      </c>
      <c r="Q59" s="11">
        <v>1</v>
      </c>
      <c r="R59" s="11">
        <v>0</v>
      </c>
      <c r="S59" s="11">
        <v>1</v>
      </c>
      <c r="T59" s="11">
        <v>3</v>
      </c>
      <c r="U59" s="148">
        <v>3</v>
      </c>
      <c r="V59" s="148">
        <v>2</v>
      </c>
      <c r="W59" s="148">
        <v>0</v>
      </c>
      <c r="X59" s="148">
        <v>1</v>
      </c>
      <c r="Y59" s="158">
        <v>0</v>
      </c>
      <c r="Z59" s="149">
        <v>0</v>
      </c>
      <c r="AA59" s="148">
        <v>0</v>
      </c>
      <c r="AB59" s="177">
        <v>0</v>
      </c>
      <c r="AC59" s="179">
        <v>0</v>
      </c>
      <c r="AD59" s="148">
        <v>0</v>
      </c>
    </row>
    <row r="60" spans="1:30" x14ac:dyDescent="0.25">
      <c r="A60" s="10" t="s">
        <v>267</v>
      </c>
      <c r="B60" s="15"/>
      <c r="C60" s="5"/>
      <c r="D60" s="5"/>
      <c r="E60" s="5"/>
      <c r="F60" s="11"/>
      <c r="G60" s="11"/>
      <c r="H60" s="11"/>
      <c r="I60" s="11"/>
      <c r="J60" s="11"/>
      <c r="K60" s="11"/>
      <c r="L60" s="11"/>
      <c r="M60" s="11"/>
      <c r="Q60" s="11">
        <v>16</v>
      </c>
      <c r="R60" s="63">
        <v>20</v>
      </c>
      <c r="S60" s="63"/>
      <c r="X60" s="148">
        <v>0</v>
      </c>
      <c r="Y60" s="148">
        <v>0</v>
      </c>
      <c r="Z60" s="149">
        <v>0</v>
      </c>
      <c r="AA60" s="148">
        <v>0</v>
      </c>
      <c r="AB60" s="150">
        <v>0</v>
      </c>
      <c r="AC60" s="149">
        <v>0</v>
      </c>
      <c r="AD60" s="148">
        <v>0</v>
      </c>
    </row>
    <row r="61" spans="1:30" x14ac:dyDescent="0.25">
      <c r="A61" s="74" t="s">
        <v>60</v>
      </c>
      <c r="B61" s="14"/>
      <c r="C61" s="80"/>
      <c r="D61" s="80"/>
      <c r="E61" s="80"/>
      <c r="F61" s="80"/>
      <c r="G61" s="80"/>
      <c r="H61" s="80"/>
      <c r="I61" s="80"/>
      <c r="J61" s="80"/>
      <c r="K61" s="37"/>
      <c r="L61" s="44">
        <f>L49+L59+L58</f>
        <v>1</v>
      </c>
      <c r="M61" s="44">
        <f>M49+M59+M58</f>
        <v>3</v>
      </c>
      <c r="N61" s="44">
        <f t="shared" ref="N61:U61" si="6">N49+N52+N59+N58</f>
        <v>7</v>
      </c>
      <c r="O61" s="44">
        <f t="shared" si="6"/>
        <v>10</v>
      </c>
      <c r="P61" s="44">
        <f t="shared" si="6"/>
        <v>7</v>
      </c>
      <c r="Q61" s="44">
        <f t="shared" si="6"/>
        <v>2</v>
      </c>
      <c r="R61" s="44">
        <f t="shared" si="6"/>
        <v>10</v>
      </c>
      <c r="S61" s="44">
        <f t="shared" si="6"/>
        <v>7</v>
      </c>
      <c r="T61" s="44">
        <f t="shared" si="6"/>
        <v>19</v>
      </c>
      <c r="U61" s="161">
        <f t="shared" si="6"/>
        <v>20</v>
      </c>
      <c r="V61" s="165">
        <f t="shared" ref="V61:AD61" si="7">SUM(V49:V60)</f>
        <v>100</v>
      </c>
      <c r="W61" s="165">
        <f t="shared" si="7"/>
        <v>81</v>
      </c>
      <c r="X61" s="165">
        <f t="shared" si="7"/>
        <v>40</v>
      </c>
      <c r="Y61" s="165">
        <f t="shared" si="7"/>
        <v>53</v>
      </c>
      <c r="Z61" s="165">
        <f t="shared" si="7"/>
        <v>49</v>
      </c>
      <c r="AA61" s="165">
        <f t="shared" si="7"/>
        <v>41</v>
      </c>
      <c r="AB61" s="165">
        <f t="shared" si="7"/>
        <v>32</v>
      </c>
      <c r="AC61" s="165">
        <f t="shared" si="7"/>
        <v>42</v>
      </c>
      <c r="AD61" s="165">
        <f t="shared" si="7"/>
        <v>23</v>
      </c>
    </row>
    <row r="62" spans="1:30" s="2" customFormat="1" ht="13.5" customHeight="1" x14ac:dyDescent="0.25">
      <c r="A62" s="4" t="s">
        <v>61</v>
      </c>
      <c r="B62" s="24"/>
      <c r="C62" s="25"/>
      <c r="D62" s="25">
        <f t="shared" ref="D62:L62" si="8">SUM(D48,D6)</f>
        <v>518</v>
      </c>
      <c r="E62" s="25">
        <f t="shared" si="8"/>
        <v>468</v>
      </c>
      <c r="F62" s="25">
        <f t="shared" si="8"/>
        <v>384</v>
      </c>
      <c r="G62" s="25" t="e">
        <f t="shared" si="8"/>
        <v>#REF!</v>
      </c>
      <c r="H62" s="25" t="e">
        <f t="shared" si="8"/>
        <v>#REF!</v>
      </c>
      <c r="I62" s="25" t="e">
        <f t="shared" si="8"/>
        <v>#REF!</v>
      </c>
      <c r="J62" s="25" t="e">
        <f t="shared" si="8"/>
        <v>#REF!</v>
      </c>
      <c r="K62" s="25" t="e">
        <f t="shared" si="8"/>
        <v>#REF!</v>
      </c>
      <c r="L62" s="25" t="e">
        <f t="shared" si="8"/>
        <v>#REF!</v>
      </c>
      <c r="M62" s="25" t="e">
        <f t="shared" ref="M62:AD62" si="9">SUM(M48,M61,M11)</f>
        <v>#REF!</v>
      </c>
      <c r="N62" s="25" t="e">
        <f t="shared" si="9"/>
        <v>#REF!</v>
      </c>
      <c r="O62" s="25" t="e">
        <f t="shared" si="9"/>
        <v>#REF!</v>
      </c>
      <c r="P62" s="25" t="e">
        <f t="shared" si="9"/>
        <v>#REF!</v>
      </c>
      <c r="Q62" s="25" t="e">
        <f t="shared" si="9"/>
        <v>#REF!</v>
      </c>
      <c r="R62" s="25" t="e">
        <f t="shared" si="9"/>
        <v>#REF!</v>
      </c>
      <c r="S62" s="25" t="e">
        <f t="shared" si="9"/>
        <v>#REF!</v>
      </c>
      <c r="T62" s="25">
        <f t="shared" si="9"/>
        <v>688</v>
      </c>
      <c r="U62" s="180">
        <f t="shared" si="9"/>
        <v>700</v>
      </c>
      <c r="V62" s="180">
        <f t="shared" si="9"/>
        <v>792</v>
      </c>
      <c r="W62" s="180">
        <f t="shared" si="9"/>
        <v>721</v>
      </c>
      <c r="X62" s="180">
        <f t="shared" si="9"/>
        <v>663</v>
      </c>
      <c r="Y62" s="180">
        <f t="shared" si="9"/>
        <v>741</v>
      </c>
      <c r="Z62" s="181">
        <f t="shared" si="9"/>
        <v>753</v>
      </c>
      <c r="AA62" s="181">
        <f t="shared" si="9"/>
        <v>727</v>
      </c>
      <c r="AB62" s="182">
        <f t="shared" si="9"/>
        <v>678</v>
      </c>
      <c r="AC62" s="181">
        <f t="shared" si="9"/>
        <v>727</v>
      </c>
      <c r="AD62" s="181">
        <f t="shared" si="9"/>
        <v>710</v>
      </c>
    </row>
    <row r="63" spans="1:30" ht="13.5" customHeight="1" x14ac:dyDescent="0.25">
      <c r="A63" s="133" t="s">
        <v>62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54"/>
      <c r="O63" s="54"/>
      <c r="P63" s="54"/>
      <c r="Q63" s="54"/>
      <c r="R63" s="54"/>
      <c r="S63" s="54"/>
      <c r="T63" s="54"/>
      <c r="U63" s="183"/>
      <c r="Y63" s="148"/>
    </row>
    <row r="64" spans="1:30" x14ac:dyDescent="0.25">
      <c r="A64" s="9" t="s">
        <v>63</v>
      </c>
      <c r="B64" s="7"/>
      <c r="C64" s="8"/>
      <c r="D64" s="8"/>
      <c r="E64" s="8"/>
      <c r="F64" s="17"/>
      <c r="G64" s="17"/>
      <c r="H64" s="17"/>
      <c r="I64" s="11"/>
      <c r="J64" s="11"/>
      <c r="K64" s="11"/>
      <c r="L64" s="11"/>
      <c r="M64" s="23"/>
      <c r="N64" s="23"/>
      <c r="O64" s="23"/>
      <c r="P64" s="11">
        <v>0</v>
      </c>
      <c r="Q64" s="11">
        <v>0</v>
      </c>
      <c r="R64" s="11">
        <v>0</v>
      </c>
      <c r="S64" s="11">
        <v>0</v>
      </c>
      <c r="T64" s="11">
        <v>3</v>
      </c>
      <c r="U64" s="148">
        <v>4</v>
      </c>
      <c r="V64" s="148">
        <v>6</v>
      </c>
      <c r="W64" s="148">
        <v>6</v>
      </c>
      <c r="X64" s="159">
        <v>7</v>
      </c>
      <c r="Y64" s="158">
        <v>11</v>
      </c>
      <c r="Z64" s="149">
        <v>13</v>
      </c>
      <c r="AA64" s="166">
        <v>14</v>
      </c>
      <c r="AB64" s="150">
        <v>12</v>
      </c>
      <c r="AC64" s="151">
        <v>12</v>
      </c>
      <c r="AD64" s="148">
        <v>11</v>
      </c>
    </row>
    <row r="65" spans="1:30" s="2" customFormat="1" x14ac:dyDescent="0.25">
      <c r="A65" s="22" t="s">
        <v>64</v>
      </c>
      <c r="B65" s="24"/>
      <c r="C65" s="25"/>
      <c r="D65" s="25"/>
      <c r="E65" s="25"/>
      <c r="F65" s="25"/>
      <c r="G65" s="5" t="s">
        <v>29</v>
      </c>
      <c r="H65" s="5" t="s">
        <v>29</v>
      </c>
      <c r="I65" s="5" t="s">
        <v>29</v>
      </c>
      <c r="J65" s="5" t="s">
        <v>29</v>
      </c>
      <c r="K65" s="5">
        <v>11</v>
      </c>
      <c r="L65" s="5">
        <v>36</v>
      </c>
      <c r="M65" s="5">
        <v>37</v>
      </c>
      <c r="N65" s="11">
        <v>42</v>
      </c>
      <c r="O65" s="11">
        <v>38</v>
      </c>
      <c r="P65" s="11">
        <v>41</v>
      </c>
      <c r="Q65" s="11">
        <v>39</v>
      </c>
      <c r="R65" s="63">
        <v>45</v>
      </c>
      <c r="S65" s="63">
        <v>49</v>
      </c>
      <c r="T65" s="11">
        <v>53</v>
      </c>
      <c r="U65" s="148">
        <v>55</v>
      </c>
      <c r="V65" s="148">
        <v>54</v>
      </c>
      <c r="W65" s="148">
        <v>53</v>
      </c>
      <c r="X65" s="148">
        <v>60</v>
      </c>
      <c r="Y65" s="158">
        <v>62</v>
      </c>
      <c r="Z65" s="149">
        <v>52</v>
      </c>
      <c r="AA65" s="166">
        <v>50</v>
      </c>
      <c r="AB65" s="150">
        <f>SUM(AB66:AB68)</f>
        <v>51</v>
      </c>
      <c r="AC65" s="150">
        <f t="shared" ref="AC65:AD65" si="10">SUM(AC66:AC68)</f>
        <v>46</v>
      </c>
      <c r="AD65" s="150">
        <f t="shared" si="10"/>
        <v>49</v>
      </c>
    </row>
    <row r="66" spans="1:30" s="2" customFormat="1" x14ac:dyDescent="0.25">
      <c r="A66" s="19" t="s">
        <v>34</v>
      </c>
      <c r="B66" s="56"/>
      <c r="C66" s="57"/>
      <c r="D66" s="57"/>
      <c r="E66" s="57"/>
      <c r="F66" s="57"/>
      <c r="G66" s="8"/>
      <c r="H66" s="8"/>
      <c r="I66" s="8"/>
      <c r="J66" s="8"/>
      <c r="K66" s="8"/>
      <c r="L66" s="8"/>
      <c r="M66" s="8"/>
      <c r="N66" s="17"/>
      <c r="O66" s="17"/>
      <c r="P66" s="17"/>
      <c r="Q66" s="17"/>
      <c r="R66" s="55">
        <v>1</v>
      </c>
      <c r="S66" s="55">
        <v>0</v>
      </c>
      <c r="T66" s="17">
        <v>0</v>
      </c>
      <c r="U66" s="148">
        <v>0</v>
      </c>
      <c r="V66" s="148">
        <v>0</v>
      </c>
      <c r="W66" s="148">
        <v>0</v>
      </c>
      <c r="X66" s="148">
        <v>0</v>
      </c>
      <c r="Y66" s="158">
        <v>0</v>
      </c>
      <c r="Z66" s="168">
        <v>0</v>
      </c>
      <c r="AA66" s="148">
        <v>0</v>
      </c>
      <c r="AB66" s="170">
        <v>0</v>
      </c>
      <c r="AC66" s="171">
        <v>0</v>
      </c>
      <c r="AD66" s="159">
        <v>0</v>
      </c>
    </row>
    <row r="67" spans="1:30" x14ac:dyDescent="0.25">
      <c r="A67" s="58" t="s">
        <v>65</v>
      </c>
      <c r="B67" s="7">
        <v>23</v>
      </c>
      <c r="C67" s="8">
        <v>34</v>
      </c>
      <c r="D67" s="8">
        <v>35</v>
      </c>
      <c r="E67" s="8">
        <v>33</v>
      </c>
      <c r="F67" s="17">
        <v>32</v>
      </c>
      <c r="G67" s="17">
        <v>22</v>
      </c>
      <c r="H67" s="17">
        <v>17</v>
      </c>
      <c r="I67" s="17">
        <v>24</v>
      </c>
      <c r="J67" s="17">
        <v>17</v>
      </c>
      <c r="K67" s="17">
        <v>18</v>
      </c>
      <c r="L67" s="17">
        <v>21</v>
      </c>
      <c r="M67" s="17">
        <v>20</v>
      </c>
      <c r="N67" s="17">
        <v>24</v>
      </c>
      <c r="O67" s="17">
        <v>18</v>
      </c>
      <c r="P67" s="17">
        <v>19</v>
      </c>
      <c r="Q67" s="17">
        <v>17</v>
      </c>
      <c r="R67" s="55">
        <v>20</v>
      </c>
      <c r="S67" s="55">
        <v>24</v>
      </c>
      <c r="T67" s="17">
        <v>29</v>
      </c>
      <c r="U67" s="148">
        <v>27</v>
      </c>
      <c r="V67" s="148">
        <v>26</v>
      </c>
      <c r="W67" s="148">
        <v>23</v>
      </c>
      <c r="X67" s="159">
        <v>24</v>
      </c>
      <c r="Y67" s="172">
        <v>22</v>
      </c>
      <c r="Z67" s="149">
        <v>15</v>
      </c>
      <c r="AA67" s="148">
        <v>14</v>
      </c>
      <c r="AB67" s="150">
        <v>18</v>
      </c>
      <c r="AC67" s="151">
        <v>19</v>
      </c>
      <c r="AD67" s="148">
        <v>18</v>
      </c>
    </row>
    <row r="68" spans="1:30" x14ac:dyDescent="0.25">
      <c r="A68" s="58" t="s">
        <v>66</v>
      </c>
      <c r="B68" s="7"/>
      <c r="C68" s="8"/>
      <c r="D68" s="8"/>
      <c r="E68" s="8">
        <v>0</v>
      </c>
      <c r="F68" s="17">
        <v>0</v>
      </c>
      <c r="G68" s="17">
        <v>4</v>
      </c>
      <c r="H68" s="17">
        <v>7</v>
      </c>
      <c r="I68" s="17">
        <v>8</v>
      </c>
      <c r="J68" s="17">
        <v>7</v>
      </c>
      <c r="K68" s="17">
        <v>11</v>
      </c>
      <c r="L68" s="17">
        <v>13</v>
      </c>
      <c r="M68" s="17">
        <v>13</v>
      </c>
      <c r="N68" s="17">
        <v>15</v>
      </c>
      <c r="O68" s="17">
        <v>21</v>
      </c>
      <c r="P68" s="17">
        <v>23</v>
      </c>
      <c r="Q68" s="17">
        <v>22</v>
      </c>
      <c r="R68" s="55">
        <v>24</v>
      </c>
      <c r="S68" s="55">
        <v>25</v>
      </c>
      <c r="T68" s="17">
        <v>24</v>
      </c>
      <c r="U68" s="148">
        <v>28</v>
      </c>
      <c r="V68" s="148">
        <v>28</v>
      </c>
      <c r="W68" s="159">
        <v>30</v>
      </c>
      <c r="X68" s="159">
        <v>36</v>
      </c>
      <c r="Y68" s="172">
        <v>40</v>
      </c>
      <c r="Z68" s="149">
        <v>37</v>
      </c>
      <c r="AA68" s="148">
        <v>36</v>
      </c>
      <c r="AB68" s="150">
        <v>33</v>
      </c>
      <c r="AC68" s="151">
        <v>27</v>
      </c>
      <c r="AD68" s="148">
        <v>31</v>
      </c>
    </row>
    <row r="69" spans="1:30" s="2" customFormat="1" x14ac:dyDescent="0.25">
      <c r="A69" s="18" t="s">
        <v>67</v>
      </c>
      <c r="B69" s="17"/>
      <c r="C69" s="7"/>
      <c r="D69" s="7" t="s">
        <v>29</v>
      </c>
      <c r="E69" s="7" t="s">
        <v>29</v>
      </c>
      <c r="F69" s="7" t="s">
        <v>29</v>
      </c>
      <c r="G69" s="7" t="s">
        <v>29</v>
      </c>
      <c r="H69" s="15">
        <v>1</v>
      </c>
      <c r="I69" s="15">
        <v>1</v>
      </c>
      <c r="J69" s="15">
        <v>2</v>
      </c>
      <c r="K69" s="11">
        <v>3</v>
      </c>
      <c r="L69" s="11">
        <v>2</v>
      </c>
      <c r="M69" s="11">
        <v>2</v>
      </c>
      <c r="N69" s="11">
        <v>2</v>
      </c>
      <c r="O69" s="11">
        <v>2</v>
      </c>
      <c r="P69" s="11">
        <v>8</v>
      </c>
      <c r="Q69" s="11">
        <v>2</v>
      </c>
      <c r="R69" s="63">
        <v>2</v>
      </c>
      <c r="S69" s="63">
        <v>5</v>
      </c>
      <c r="T69" s="11">
        <v>4</v>
      </c>
      <c r="U69" s="148">
        <v>4</v>
      </c>
      <c r="V69" s="148">
        <v>4</v>
      </c>
      <c r="W69" s="148">
        <v>3</v>
      </c>
      <c r="X69" s="148">
        <v>2</v>
      </c>
      <c r="Y69" s="158">
        <v>0</v>
      </c>
      <c r="Z69" s="149">
        <v>0</v>
      </c>
      <c r="AA69" s="148">
        <v>0</v>
      </c>
      <c r="AB69" s="150">
        <v>2</v>
      </c>
      <c r="AC69" s="171">
        <v>1</v>
      </c>
      <c r="AD69" s="159">
        <v>1</v>
      </c>
    </row>
    <row r="70" spans="1:30" s="2" customFormat="1" x14ac:dyDescent="0.25">
      <c r="A70" s="18" t="s">
        <v>68</v>
      </c>
      <c r="B70" s="17"/>
      <c r="C70" s="7"/>
      <c r="D70" s="7"/>
      <c r="E70" s="7"/>
      <c r="F70" s="7"/>
      <c r="G70" s="7"/>
      <c r="H70" s="5" t="s">
        <v>29</v>
      </c>
      <c r="I70" s="5" t="s">
        <v>29</v>
      </c>
      <c r="J70" s="5" t="s">
        <v>29</v>
      </c>
      <c r="K70" s="5" t="s">
        <v>29</v>
      </c>
      <c r="L70" s="11">
        <v>20</v>
      </c>
      <c r="M70" s="11">
        <v>20</v>
      </c>
      <c r="N70" s="11">
        <v>23</v>
      </c>
      <c r="O70" s="11">
        <v>18</v>
      </c>
      <c r="P70" s="11">
        <v>14</v>
      </c>
      <c r="Q70" s="11">
        <v>23</v>
      </c>
      <c r="R70" s="63">
        <v>25</v>
      </c>
      <c r="S70" s="63">
        <v>27</v>
      </c>
      <c r="T70" s="11">
        <v>27</v>
      </c>
      <c r="U70" s="148">
        <v>30</v>
      </c>
      <c r="V70" s="148">
        <v>28</v>
      </c>
      <c r="W70" s="148">
        <v>34</v>
      </c>
      <c r="X70" s="148">
        <v>38</v>
      </c>
      <c r="Y70" s="172">
        <v>40</v>
      </c>
      <c r="Z70" s="149">
        <v>41</v>
      </c>
      <c r="AA70" s="148">
        <v>43</v>
      </c>
      <c r="AB70" s="150">
        <f>SUM(AB71:AB77)</f>
        <v>40</v>
      </c>
      <c r="AC70" s="150">
        <f t="shared" ref="AC70:AD70" si="11">SUM(AC71:AC77)</f>
        <v>35</v>
      </c>
      <c r="AD70" s="150">
        <f t="shared" si="11"/>
        <v>42</v>
      </c>
    </row>
    <row r="71" spans="1:30" s="2" customFormat="1" x14ac:dyDescent="0.25">
      <c r="A71" s="19" t="s">
        <v>34</v>
      </c>
      <c r="B71" s="17"/>
      <c r="C71" s="7"/>
      <c r="D71" s="7"/>
      <c r="E71" s="7"/>
      <c r="F71" s="7"/>
      <c r="G71" s="7"/>
      <c r="H71" s="8"/>
      <c r="I71" s="8"/>
      <c r="J71" s="8"/>
      <c r="K71" s="8"/>
      <c r="L71" s="17"/>
      <c r="M71" s="17"/>
      <c r="N71" s="17"/>
      <c r="O71" s="17"/>
      <c r="P71" s="17"/>
      <c r="Q71" s="17"/>
      <c r="R71" s="55">
        <v>1</v>
      </c>
      <c r="S71" s="55">
        <v>0</v>
      </c>
      <c r="T71" s="17">
        <v>0</v>
      </c>
      <c r="U71" s="159">
        <v>0</v>
      </c>
      <c r="V71" s="159">
        <v>0</v>
      </c>
      <c r="W71" s="159">
        <v>0</v>
      </c>
      <c r="X71" s="159">
        <v>0</v>
      </c>
      <c r="Y71" s="167">
        <v>0</v>
      </c>
      <c r="Z71" s="168">
        <v>0</v>
      </c>
      <c r="AA71" s="159">
        <v>0</v>
      </c>
      <c r="AB71" s="170">
        <v>0</v>
      </c>
      <c r="AC71" s="171">
        <v>0</v>
      </c>
      <c r="AD71" s="159">
        <v>0</v>
      </c>
    </row>
    <row r="72" spans="1:30" s="2" customFormat="1" x14ac:dyDescent="0.25">
      <c r="A72" s="19" t="s">
        <v>69</v>
      </c>
      <c r="B72" s="17"/>
      <c r="C72" s="7"/>
      <c r="D72" s="7"/>
      <c r="E72" s="7"/>
      <c r="F72" s="7"/>
      <c r="G72" s="7"/>
      <c r="H72" s="8"/>
      <c r="I72" s="8"/>
      <c r="J72" s="8"/>
      <c r="K72" s="8"/>
      <c r="L72" s="17"/>
      <c r="M72" s="17"/>
      <c r="N72" s="17"/>
      <c r="O72" s="17"/>
      <c r="P72" s="17"/>
      <c r="Q72" s="17">
        <v>2</v>
      </c>
      <c r="R72" s="55">
        <v>4</v>
      </c>
      <c r="S72" s="55">
        <v>3</v>
      </c>
      <c r="T72" s="17">
        <v>5</v>
      </c>
      <c r="U72" s="159">
        <v>6</v>
      </c>
      <c r="V72" s="159">
        <v>3</v>
      </c>
      <c r="W72" s="159">
        <v>6</v>
      </c>
      <c r="X72" s="159">
        <v>7</v>
      </c>
      <c r="Y72" s="167">
        <v>5</v>
      </c>
      <c r="Z72" s="168">
        <v>7</v>
      </c>
      <c r="AA72" s="159">
        <v>8</v>
      </c>
      <c r="AB72" s="225">
        <v>6</v>
      </c>
      <c r="AC72" s="171">
        <v>4</v>
      </c>
      <c r="AD72" s="227">
        <v>8</v>
      </c>
    </row>
    <row r="73" spans="1:30" s="2" customFormat="1" x14ac:dyDescent="0.25">
      <c r="A73" s="58" t="s">
        <v>70</v>
      </c>
      <c r="B73" s="7"/>
      <c r="C73" s="8"/>
      <c r="D73" s="8"/>
      <c r="E73" s="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55"/>
      <c r="S73" s="55"/>
      <c r="T73" s="17"/>
      <c r="U73" s="159">
        <v>1</v>
      </c>
      <c r="V73" s="185">
        <v>4</v>
      </c>
      <c r="W73" s="159">
        <v>5</v>
      </c>
      <c r="X73" s="159">
        <v>6</v>
      </c>
      <c r="Y73" s="226">
        <v>6</v>
      </c>
      <c r="Z73" s="168">
        <v>3</v>
      </c>
      <c r="AA73" s="159">
        <v>2</v>
      </c>
      <c r="AB73" s="225">
        <v>0</v>
      </c>
      <c r="AC73" s="171">
        <v>0</v>
      </c>
      <c r="AD73" s="159">
        <v>0</v>
      </c>
    </row>
    <row r="74" spans="1:30" s="2" customFormat="1" x14ac:dyDescent="0.25">
      <c r="A74" s="58" t="s">
        <v>71</v>
      </c>
      <c r="B74" s="7"/>
      <c r="C74" s="8"/>
      <c r="D74" s="8"/>
      <c r="E74" s="8">
        <v>0</v>
      </c>
      <c r="F74" s="17">
        <v>0</v>
      </c>
      <c r="G74" s="17">
        <v>2</v>
      </c>
      <c r="H74" s="17">
        <v>3</v>
      </c>
      <c r="I74" s="17">
        <v>2</v>
      </c>
      <c r="J74" s="17">
        <v>8</v>
      </c>
      <c r="K74" s="17">
        <v>11</v>
      </c>
      <c r="L74" s="17">
        <v>18</v>
      </c>
      <c r="M74" s="17">
        <v>20</v>
      </c>
      <c r="N74" s="17">
        <v>23</v>
      </c>
      <c r="O74" s="17">
        <v>18</v>
      </c>
      <c r="P74" s="17">
        <v>20</v>
      </c>
      <c r="Q74" s="17">
        <v>17</v>
      </c>
      <c r="R74" s="55">
        <v>13</v>
      </c>
      <c r="S74" s="55">
        <v>12</v>
      </c>
      <c r="T74" s="17">
        <v>11</v>
      </c>
      <c r="U74" s="159">
        <v>13</v>
      </c>
      <c r="V74" s="159">
        <v>11</v>
      </c>
      <c r="W74" s="159">
        <v>12</v>
      </c>
      <c r="X74" s="159">
        <v>11</v>
      </c>
      <c r="Y74" s="167">
        <v>10</v>
      </c>
      <c r="Z74" s="168">
        <v>7</v>
      </c>
      <c r="AA74" s="159">
        <v>10</v>
      </c>
      <c r="AB74" s="225">
        <v>10</v>
      </c>
      <c r="AC74" s="171">
        <v>8</v>
      </c>
      <c r="AD74" s="227">
        <v>10</v>
      </c>
    </row>
    <row r="75" spans="1:30" s="2" customFormat="1" x14ac:dyDescent="0.25">
      <c r="A75" s="58" t="s">
        <v>72</v>
      </c>
      <c r="B75" s="7"/>
      <c r="C75" s="8"/>
      <c r="D75" s="8"/>
      <c r="E75" s="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55">
        <v>2</v>
      </c>
      <c r="S75" s="55">
        <v>2</v>
      </c>
      <c r="T75" s="17">
        <v>1</v>
      </c>
      <c r="U75" s="159">
        <v>3</v>
      </c>
      <c r="V75" s="159">
        <v>2</v>
      </c>
      <c r="W75" s="159">
        <v>2</v>
      </c>
      <c r="X75" s="159">
        <v>3</v>
      </c>
      <c r="Y75" s="167">
        <v>3</v>
      </c>
      <c r="Z75" s="168">
        <v>5</v>
      </c>
      <c r="AA75" s="159">
        <v>4</v>
      </c>
      <c r="AB75" s="225">
        <v>3</v>
      </c>
      <c r="AC75" s="171">
        <v>3</v>
      </c>
      <c r="AD75" s="227">
        <v>3</v>
      </c>
    </row>
    <row r="76" spans="1:30" s="2" customFormat="1" x14ac:dyDescent="0.25">
      <c r="A76" s="58" t="s">
        <v>73</v>
      </c>
      <c r="B76" s="7"/>
      <c r="C76" s="8"/>
      <c r="D76" s="8"/>
      <c r="E76" s="8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>
        <v>1</v>
      </c>
      <c r="R76" s="55">
        <v>2</v>
      </c>
      <c r="S76" s="55">
        <v>6</v>
      </c>
      <c r="T76" s="17">
        <v>7</v>
      </c>
      <c r="U76" s="159">
        <v>4</v>
      </c>
      <c r="V76" s="159">
        <v>6</v>
      </c>
      <c r="W76" s="159">
        <v>5</v>
      </c>
      <c r="X76" s="159">
        <v>3</v>
      </c>
      <c r="Y76" s="167">
        <v>4</v>
      </c>
      <c r="Z76" s="168">
        <v>7</v>
      </c>
      <c r="AA76" s="159">
        <v>6</v>
      </c>
      <c r="AB76" s="225">
        <v>7</v>
      </c>
      <c r="AC76" s="171">
        <v>7</v>
      </c>
      <c r="AD76" s="227">
        <v>7</v>
      </c>
    </row>
    <row r="77" spans="1:30" s="2" customFormat="1" x14ac:dyDescent="0.25">
      <c r="A77" s="58" t="s">
        <v>74</v>
      </c>
      <c r="B77" s="7"/>
      <c r="C77" s="8"/>
      <c r="D77" s="8"/>
      <c r="E77" s="8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>
        <v>3</v>
      </c>
      <c r="R77" s="55">
        <v>3</v>
      </c>
      <c r="S77" s="55">
        <v>4</v>
      </c>
      <c r="T77" s="17">
        <v>3</v>
      </c>
      <c r="U77" s="159">
        <v>3</v>
      </c>
      <c r="V77" s="159">
        <v>2</v>
      </c>
      <c r="W77" s="159">
        <v>4</v>
      </c>
      <c r="X77" s="159">
        <v>8</v>
      </c>
      <c r="Y77" s="167">
        <v>12</v>
      </c>
      <c r="Z77" s="168">
        <v>12</v>
      </c>
      <c r="AA77" s="159">
        <v>13</v>
      </c>
      <c r="AB77" s="225">
        <v>14</v>
      </c>
      <c r="AC77" s="171">
        <v>13</v>
      </c>
      <c r="AD77" s="227">
        <v>14</v>
      </c>
    </row>
    <row r="78" spans="1:30" s="2" customFormat="1" x14ac:dyDescent="0.25">
      <c r="A78" s="82" t="s">
        <v>75</v>
      </c>
      <c r="B78" s="7"/>
      <c r="C78" s="8"/>
      <c r="D78" s="8"/>
      <c r="E78" s="8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55"/>
      <c r="S78" s="55"/>
      <c r="T78" s="17"/>
      <c r="U78" s="148"/>
      <c r="V78" s="184">
        <v>5</v>
      </c>
      <c r="W78" s="148">
        <v>7</v>
      </c>
      <c r="X78" s="148">
        <v>8</v>
      </c>
      <c r="Y78" s="158">
        <v>10</v>
      </c>
      <c r="Z78" s="149">
        <v>11</v>
      </c>
      <c r="AA78" s="148">
        <v>14</v>
      </c>
      <c r="AB78" s="150">
        <f>SUM(AB79:AB82)</f>
        <v>12</v>
      </c>
      <c r="AC78" s="150">
        <f>SUM(AC79:AC82)</f>
        <v>13</v>
      </c>
      <c r="AD78" s="150">
        <f>SUM(AD79:AD82)</f>
        <v>17</v>
      </c>
    </row>
    <row r="79" spans="1:30" s="2" customFormat="1" x14ac:dyDescent="0.25">
      <c r="A79" s="58" t="s">
        <v>76</v>
      </c>
      <c r="B79" s="7"/>
      <c r="C79" s="8"/>
      <c r="D79" s="8"/>
      <c r="E79" s="8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55"/>
      <c r="S79" s="55"/>
      <c r="T79" s="17"/>
      <c r="U79" s="148"/>
      <c r="V79" s="185">
        <v>2</v>
      </c>
      <c r="W79" s="159">
        <v>3</v>
      </c>
      <c r="X79" s="159">
        <v>3</v>
      </c>
      <c r="Y79" s="167">
        <v>3</v>
      </c>
      <c r="Z79" s="168">
        <v>2</v>
      </c>
      <c r="AA79" s="159">
        <v>3</v>
      </c>
      <c r="AB79" s="225">
        <v>2</v>
      </c>
      <c r="AC79" s="171">
        <v>1</v>
      </c>
      <c r="AD79" s="227">
        <v>0</v>
      </c>
    </row>
    <row r="80" spans="1:30" s="2" customFormat="1" x14ac:dyDescent="0.25">
      <c r="A80" s="58" t="s">
        <v>77</v>
      </c>
      <c r="B80" s="7"/>
      <c r="C80" s="8"/>
      <c r="D80" s="8"/>
      <c r="E80" s="8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55"/>
      <c r="S80" s="55"/>
      <c r="T80" s="17"/>
      <c r="U80" s="148"/>
      <c r="V80" s="185">
        <v>1</v>
      </c>
      <c r="W80" s="159">
        <v>2</v>
      </c>
      <c r="X80" s="159">
        <v>2</v>
      </c>
      <c r="Y80" s="167">
        <v>2</v>
      </c>
      <c r="Z80" s="168">
        <v>3</v>
      </c>
      <c r="AA80" s="159">
        <v>2</v>
      </c>
      <c r="AB80" s="225">
        <v>2</v>
      </c>
      <c r="AC80" s="171">
        <v>3</v>
      </c>
      <c r="AD80" s="227">
        <v>4</v>
      </c>
    </row>
    <row r="81" spans="1:31" x14ac:dyDescent="0.25">
      <c r="A81" s="58" t="s">
        <v>75</v>
      </c>
      <c r="B81" s="7"/>
      <c r="C81" s="8"/>
      <c r="D81" s="8"/>
      <c r="E81" s="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55"/>
      <c r="S81" s="55"/>
      <c r="T81" s="17"/>
      <c r="V81" s="185">
        <v>2</v>
      </c>
      <c r="W81" s="159">
        <v>0</v>
      </c>
      <c r="X81" s="159">
        <v>0</v>
      </c>
      <c r="Y81" s="226">
        <v>0</v>
      </c>
      <c r="Z81" s="168">
        <v>0</v>
      </c>
      <c r="AA81" s="159">
        <v>0</v>
      </c>
      <c r="AB81" s="225">
        <v>0</v>
      </c>
      <c r="AC81" s="171">
        <v>0</v>
      </c>
      <c r="AD81" s="227">
        <v>0</v>
      </c>
    </row>
    <row r="82" spans="1:31" x14ac:dyDescent="0.25">
      <c r="A82" s="58" t="s">
        <v>78</v>
      </c>
      <c r="B82" s="7"/>
      <c r="C82" s="8"/>
      <c r="D82" s="8"/>
      <c r="E82" s="8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55"/>
      <c r="S82" s="55"/>
      <c r="T82" s="17"/>
      <c r="V82" s="185">
        <v>0</v>
      </c>
      <c r="W82" s="159">
        <v>2</v>
      </c>
      <c r="X82" s="159">
        <v>3</v>
      </c>
      <c r="Y82" s="167">
        <v>5</v>
      </c>
      <c r="Z82" s="168">
        <v>6</v>
      </c>
      <c r="AA82" s="159">
        <v>9</v>
      </c>
      <c r="AB82" s="225">
        <v>8</v>
      </c>
      <c r="AC82" s="171">
        <v>9</v>
      </c>
      <c r="AD82" s="227">
        <v>13</v>
      </c>
    </row>
    <row r="83" spans="1:31" x14ac:dyDescent="0.25">
      <c r="A83" s="10" t="s">
        <v>79</v>
      </c>
      <c r="B83" s="15">
        <v>11</v>
      </c>
      <c r="C83" s="5">
        <v>15</v>
      </c>
      <c r="D83" s="5">
        <v>13</v>
      </c>
      <c r="E83" s="5">
        <v>11</v>
      </c>
      <c r="F83" s="11">
        <v>10</v>
      </c>
      <c r="G83" s="11">
        <v>9</v>
      </c>
      <c r="H83" s="11">
        <v>11</v>
      </c>
      <c r="I83" s="11">
        <v>14</v>
      </c>
      <c r="J83" s="11">
        <v>18</v>
      </c>
      <c r="K83" s="11">
        <v>10</v>
      </c>
      <c r="L83" s="11">
        <v>24</v>
      </c>
      <c r="M83" s="11">
        <v>27</v>
      </c>
      <c r="N83" s="11">
        <v>27</v>
      </c>
      <c r="O83" s="11">
        <v>25</v>
      </c>
      <c r="P83" s="11">
        <v>26</v>
      </c>
      <c r="Q83" s="11">
        <v>28</v>
      </c>
      <c r="R83" s="63">
        <v>36</v>
      </c>
      <c r="S83" s="63">
        <v>36</v>
      </c>
      <c r="T83" s="11">
        <v>35</v>
      </c>
      <c r="U83" s="148">
        <v>36</v>
      </c>
      <c r="V83" s="185">
        <v>40</v>
      </c>
      <c r="W83" s="148">
        <v>43</v>
      </c>
      <c r="X83" s="148">
        <v>35</v>
      </c>
      <c r="Y83" s="158">
        <v>31</v>
      </c>
      <c r="Z83" s="149">
        <v>33</v>
      </c>
      <c r="AA83" s="148">
        <v>27</v>
      </c>
      <c r="AB83" s="150">
        <v>27</v>
      </c>
      <c r="AC83" s="151">
        <v>32</v>
      </c>
      <c r="AD83" s="148">
        <v>39</v>
      </c>
      <c r="AE83" s="228"/>
    </row>
    <row r="84" spans="1:31" x14ac:dyDescent="0.25">
      <c r="A84" s="29" t="s">
        <v>80</v>
      </c>
      <c r="U84" s="150">
        <f t="shared" ref="U84:AA84" si="12">SUM(U86:U89)</f>
        <v>0</v>
      </c>
      <c r="V84" s="150">
        <f t="shared" si="12"/>
        <v>3</v>
      </c>
      <c r="W84" s="150">
        <f t="shared" si="12"/>
        <v>6</v>
      </c>
      <c r="X84" s="150">
        <f t="shared" si="12"/>
        <v>9</v>
      </c>
      <c r="Y84" s="150">
        <f t="shared" si="12"/>
        <v>10</v>
      </c>
      <c r="Z84" s="150">
        <f t="shared" si="12"/>
        <v>10</v>
      </c>
      <c r="AA84" s="150">
        <f t="shared" si="12"/>
        <v>15</v>
      </c>
      <c r="AB84" s="150">
        <f>SUM(AB86:AB89)</f>
        <v>19</v>
      </c>
      <c r="AC84" s="150">
        <f t="shared" ref="AC84" si="13">SUM(AC86:AC89)</f>
        <v>17</v>
      </c>
      <c r="AD84" s="150">
        <f>SUM(AD85:AD89)</f>
        <v>21</v>
      </c>
      <c r="AE84" s="228"/>
    </row>
    <row r="85" spans="1:31" s="2" customFormat="1" x14ac:dyDescent="0.25">
      <c r="A85" s="47" t="s">
        <v>34</v>
      </c>
      <c r="B85" s="17"/>
      <c r="C85" s="28"/>
      <c r="D85" s="28"/>
      <c r="E85" s="28"/>
      <c r="F85" s="28"/>
      <c r="G85" s="28"/>
      <c r="H85" s="28"/>
      <c r="I85" s="28"/>
      <c r="J85" s="28"/>
      <c r="K85" s="16"/>
      <c r="L85" s="16"/>
      <c r="M85" s="16"/>
      <c r="N85" s="17"/>
      <c r="O85" s="17"/>
      <c r="P85" s="17"/>
      <c r="Q85" s="17"/>
      <c r="R85" s="17"/>
      <c r="S85" s="17"/>
      <c r="T85" s="17"/>
      <c r="U85" s="170"/>
      <c r="V85" s="170"/>
      <c r="W85" s="170"/>
      <c r="X85" s="170"/>
      <c r="Y85" s="170"/>
      <c r="Z85" s="170"/>
      <c r="AA85" s="170"/>
      <c r="AB85" s="170"/>
      <c r="AC85" s="170"/>
      <c r="AD85" s="170">
        <v>1</v>
      </c>
      <c r="AE85" s="229"/>
    </row>
    <row r="86" spans="1:31" x14ac:dyDescent="0.25">
      <c r="A86" s="6" t="s">
        <v>81</v>
      </c>
      <c r="B86" s="15"/>
      <c r="C86" s="5"/>
      <c r="D86" s="5"/>
      <c r="E86" s="5"/>
      <c r="F86" s="11"/>
      <c r="G86" s="11"/>
      <c r="H86" s="11"/>
      <c r="I86" s="11"/>
      <c r="J86" s="11"/>
      <c r="K86" s="11"/>
      <c r="L86" s="11"/>
      <c r="M86" s="11"/>
      <c r="R86" s="63"/>
      <c r="S86" s="63"/>
      <c r="U86" s="148">
        <v>0</v>
      </c>
      <c r="V86" s="184">
        <v>0</v>
      </c>
      <c r="W86" s="148">
        <v>3</v>
      </c>
      <c r="X86" s="148">
        <v>3</v>
      </c>
      <c r="Y86" s="158">
        <v>3</v>
      </c>
      <c r="Z86" s="149">
        <v>3</v>
      </c>
      <c r="AA86" s="148">
        <v>4</v>
      </c>
      <c r="AB86" s="177">
        <v>5</v>
      </c>
      <c r="AC86" s="151">
        <v>4</v>
      </c>
      <c r="AD86" s="160">
        <v>4</v>
      </c>
      <c r="AE86" s="228"/>
    </row>
    <row r="87" spans="1:31" x14ac:dyDescent="0.25">
      <c r="A87" s="6" t="s">
        <v>76</v>
      </c>
      <c r="B87" s="15"/>
      <c r="C87" s="5"/>
      <c r="D87" s="5"/>
      <c r="E87" s="5"/>
      <c r="F87" s="11"/>
      <c r="G87" s="11"/>
      <c r="H87" s="11"/>
      <c r="I87" s="11"/>
      <c r="J87" s="11"/>
      <c r="K87" s="11"/>
      <c r="L87" s="11"/>
      <c r="M87" s="11"/>
      <c r="R87" s="63"/>
      <c r="S87" s="63"/>
      <c r="U87" s="148">
        <v>0</v>
      </c>
      <c r="V87" s="184">
        <v>1</v>
      </c>
      <c r="W87" s="148">
        <v>1</v>
      </c>
      <c r="X87" s="148">
        <v>2</v>
      </c>
      <c r="Y87" s="158">
        <v>2</v>
      </c>
      <c r="Z87" s="149">
        <v>2</v>
      </c>
      <c r="AA87" s="148">
        <v>4</v>
      </c>
      <c r="AB87" s="177">
        <v>6</v>
      </c>
      <c r="AC87" s="151">
        <v>5</v>
      </c>
      <c r="AD87" s="160">
        <v>6</v>
      </c>
      <c r="AE87" s="228"/>
    </row>
    <row r="88" spans="1:31" x14ac:dyDescent="0.25">
      <c r="A88" s="6" t="s">
        <v>82</v>
      </c>
      <c r="B88" s="15"/>
      <c r="C88" s="5"/>
      <c r="D88" s="5"/>
      <c r="E88" s="5"/>
      <c r="F88" s="11"/>
      <c r="G88" s="11"/>
      <c r="H88" s="11"/>
      <c r="I88" s="11"/>
      <c r="J88" s="11"/>
      <c r="K88" s="11"/>
      <c r="L88" s="11"/>
      <c r="M88" s="11"/>
      <c r="R88" s="63"/>
      <c r="S88" s="63"/>
      <c r="U88" s="148">
        <v>0</v>
      </c>
      <c r="V88" s="148">
        <v>0</v>
      </c>
      <c r="W88" s="159">
        <v>2</v>
      </c>
      <c r="X88" s="172">
        <v>4</v>
      </c>
      <c r="Y88" s="159">
        <v>5</v>
      </c>
      <c r="Z88" s="149">
        <v>5</v>
      </c>
      <c r="AA88" s="148">
        <v>7</v>
      </c>
      <c r="AB88" s="177">
        <v>8</v>
      </c>
      <c r="AC88" s="151">
        <v>8</v>
      </c>
      <c r="AD88" s="160">
        <v>10</v>
      </c>
      <c r="AE88" s="228"/>
    </row>
    <row r="89" spans="1:31" x14ac:dyDescent="0.25">
      <c r="A89" s="47" t="s">
        <v>80</v>
      </c>
      <c r="U89" s="148">
        <v>0</v>
      </c>
      <c r="V89" s="148">
        <v>2</v>
      </c>
      <c r="W89" s="159">
        <v>0</v>
      </c>
      <c r="X89" s="158">
        <v>0</v>
      </c>
      <c r="Y89" s="159">
        <v>0</v>
      </c>
      <c r="Z89" s="149">
        <v>0</v>
      </c>
      <c r="AA89" s="148">
        <v>0</v>
      </c>
      <c r="AB89" s="177">
        <v>0</v>
      </c>
      <c r="AC89" s="151">
        <v>0</v>
      </c>
      <c r="AD89" s="160">
        <v>0</v>
      </c>
      <c r="AE89" s="228"/>
    </row>
    <row r="90" spans="1:31" x14ac:dyDescent="0.25">
      <c r="A90" s="70" t="s">
        <v>30</v>
      </c>
      <c r="B90" s="71">
        <v>117</v>
      </c>
      <c r="C90" s="72">
        <v>132</v>
      </c>
      <c r="D90" s="72" t="e">
        <f>D83+#REF!</f>
        <v>#REF!</v>
      </c>
      <c r="E90" s="72" t="e">
        <f>E83+#REF!</f>
        <v>#REF!</v>
      </c>
      <c r="F90" s="72" t="e">
        <f>F83+#REF!</f>
        <v>#REF!</v>
      </c>
      <c r="G90" s="72" t="e">
        <f>G83+#REF!+#REF!</f>
        <v>#REF!</v>
      </c>
      <c r="H90" s="72" t="e">
        <f>H83+#REF!+#REF!+H69</f>
        <v>#REF!</v>
      </c>
      <c r="I90" s="72" t="e">
        <f>I83+#REF!+#REF!+I69</f>
        <v>#REF!</v>
      </c>
      <c r="J90" s="72" t="e">
        <f>J83+#REF!+#REF!+J69</f>
        <v>#REF!</v>
      </c>
      <c r="K90" s="72" t="e">
        <f>K83+#REF!+#REF!+K69+K65</f>
        <v>#REF!</v>
      </c>
      <c r="L90" s="72">
        <f t="shared" ref="L90:U90" si="14">L64+L83+L69+L65+L70</f>
        <v>82</v>
      </c>
      <c r="M90" s="72">
        <f t="shared" si="14"/>
        <v>86</v>
      </c>
      <c r="N90" s="72">
        <f t="shared" si="14"/>
        <v>94</v>
      </c>
      <c r="O90" s="72">
        <f t="shared" si="14"/>
        <v>83</v>
      </c>
      <c r="P90" s="72">
        <f t="shared" si="14"/>
        <v>89</v>
      </c>
      <c r="Q90" s="72">
        <f t="shared" si="14"/>
        <v>92</v>
      </c>
      <c r="R90" s="72">
        <f t="shared" si="14"/>
        <v>108</v>
      </c>
      <c r="S90" s="72">
        <f t="shared" si="14"/>
        <v>117</v>
      </c>
      <c r="T90" s="72">
        <f t="shared" si="14"/>
        <v>122</v>
      </c>
      <c r="U90" s="186">
        <f t="shared" si="14"/>
        <v>129</v>
      </c>
      <c r="V90" s="186">
        <f t="shared" ref="V90:AB90" si="15">V64+V65+V69+V70+V78+V83+V84</f>
        <v>140</v>
      </c>
      <c r="W90" s="186">
        <f t="shared" si="15"/>
        <v>152</v>
      </c>
      <c r="X90" s="186">
        <f t="shared" si="15"/>
        <v>159</v>
      </c>
      <c r="Y90" s="186">
        <f t="shared" si="15"/>
        <v>164</v>
      </c>
      <c r="Z90" s="187">
        <f t="shared" si="15"/>
        <v>160</v>
      </c>
      <c r="AA90" s="187">
        <f t="shared" si="15"/>
        <v>163</v>
      </c>
      <c r="AB90" s="188">
        <f t="shared" si="15"/>
        <v>163</v>
      </c>
      <c r="AC90" s="189">
        <f>AC64+AC65+AC69+AC70+AC78+AC83+AC84</f>
        <v>156</v>
      </c>
      <c r="AD90" s="189">
        <f>AD64+AD65+AD69+AD70+AD78+AD83+AD84</f>
        <v>180</v>
      </c>
      <c r="AE90" s="228"/>
    </row>
    <row r="91" spans="1:31" x14ac:dyDescent="0.25">
      <c r="A91" s="10" t="s">
        <v>63</v>
      </c>
      <c r="B91" s="15">
        <v>16</v>
      </c>
      <c r="C91" s="5">
        <v>11</v>
      </c>
      <c r="D91" s="5">
        <v>15</v>
      </c>
      <c r="E91" s="5">
        <v>15</v>
      </c>
      <c r="F91" s="5">
        <v>13</v>
      </c>
      <c r="G91" s="5">
        <v>13</v>
      </c>
      <c r="H91" s="5">
        <v>12</v>
      </c>
      <c r="I91" s="5">
        <v>14</v>
      </c>
      <c r="J91" s="5">
        <v>16</v>
      </c>
      <c r="K91" s="11">
        <v>19</v>
      </c>
      <c r="L91" s="11">
        <v>23</v>
      </c>
      <c r="M91" s="11">
        <v>20</v>
      </c>
      <c r="N91" s="11">
        <v>21</v>
      </c>
      <c r="O91" s="11">
        <v>22</v>
      </c>
      <c r="P91" s="11">
        <v>22</v>
      </c>
      <c r="Q91" s="11">
        <v>20</v>
      </c>
      <c r="R91" s="11">
        <v>24</v>
      </c>
      <c r="S91" s="11">
        <v>22</v>
      </c>
      <c r="T91" s="11">
        <v>25</v>
      </c>
      <c r="U91" s="148">
        <v>18</v>
      </c>
      <c r="V91" s="148">
        <v>15</v>
      </c>
      <c r="W91" s="148">
        <v>21</v>
      </c>
      <c r="X91" s="158">
        <v>23</v>
      </c>
      <c r="Y91" s="158">
        <v>20</v>
      </c>
      <c r="Z91" s="149">
        <v>19</v>
      </c>
      <c r="AA91" s="166">
        <v>20</v>
      </c>
      <c r="AB91" s="150">
        <v>19</v>
      </c>
      <c r="AC91" s="151">
        <v>24</v>
      </c>
      <c r="AD91" s="148">
        <v>26</v>
      </c>
    </row>
    <row r="92" spans="1:31" x14ac:dyDescent="0.25">
      <c r="A92" s="10" t="s">
        <v>83</v>
      </c>
      <c r="B92" s="15">
        <v>29</v>
      </c>
      <c r="C92" s="5">
        <v>30</v>
      </c>
      <c r="D92" s="5">
        <v>29</v>
      </c>
      <c r="E92" s="5">
        <v>26</v>
      </c>
      <c r="F92" s="11">
        <v>29</v>
      </c>
      <c r="G92" s="11">
        <v>15</v>
      </c>
      <c r="H92" s="11">
        <v>18</v>
      </c>
      <c r="I92" s="11">
        <v>28</v>
      </c>
      <c r="J92" s="11">
        <v>26</v>
      </c>
      <c r="K92" s="11">
        <v>17</v>
      </c>
      <c r="L92" s="11">
        <v>12</v>
      </c>
      <c r="M92" s="11">
        <v>18</v>
      </c>
      <c r="N92" s="11">
        <v>23</v>
      </c>
      <c r="O92" s="11">
        <v>20</v>
      </c>
      <c r="P92" s="11">
        <v>21</v>
      </c>
      <c r="Q92" s="11">
        <v>18</v>
      </c>
      <c r="R92" s="63">
        <v>15</v>
      </c>
      <c r="S92" s="63">
        <v>15</v>
      </c>
      <c r="T92" s="11">
        <v>11</v>
      </c>
      <c r="U92" s="148">
        <v>10</v>
      </c>
      <c r="V92" s="148">
        <v>9</v>
      </c>
      <c r="W92" s="148">
        <v>12</v>
      </c>
      <c r="X92" s="158">
        <v>14</v>
      </c>
      <c r="Y92" s="158">
        <v>19</v>
      </c>
      <c r="Z92" s="149">
        <v>20</v>
      </c>
      <c r="AA92" s="166">
        <v>17</v>
      </c>
      <c r="AB92" s="150">
        <v>16</v>
      </c>
      <c r="AC92" s="151">
        <v>10</v>
      </c>
      <c r="AD92" s="148">
        <v>12</v>
      </c>
    </row>
    <row r="93" spans="1:31" x14ac:dyDescent="0.25">
      <c r="A93" s="10" t="s">
        <v>84</v>
      </c>
      <c r="B93" s="15">
        <v>3</v>
      </c>
      <c r="C93" s="5">
        <v>8</v>
      </c>
      <c r="D93" s="5">
        <v>2</v>
      </c>
      <c r="E93" s="5">
        <v>3</v>
      </c>
      <c r="F93" s="11">
        <v>15</v>
      </c>
      <c r="G93" s="11">
        <v>11</v>
      </c>
      <c r="H93" s="11">
        <v>6</v>
      </c>
      <c r="I93" s="11">
        <v>5</v>
      </c>
      <c r="J93" s="11">
        <v>6</v>
      </c>
      <c r="K93" s="11">
        <v>6</v>
      </c>
      <c r="L93" s="11">
        <v>8</v>
      </c>
      <c r="M93" s="11">
        <v>8</v>
      </c>
      <c r="N93" s="11">
        <v>11</v>
      </c>
      <c r="O93" s="11">
        <v>7</v>
      </c>
      <c r="P93" s="11">
        <v>5</v>
      </c>
      <c r="Q93" s="11">
        <v>4</v>
      </c>
      <c r="R93" s="63">
        <v>6</v>
      </c>
      <c r="S93" s="63">
        <v>4</v>
      </c>
      <c r="T93" s="11">
        <v>3</v>
      </c>
      <c r="U93" s="148">
        <f t="shared" ref="U93" si="16">U94+U95</f>
        <v>3</v>
      </c>
      <c r="V93" s="148">
        <f t="shared" ref="V93" si="17">V94+V95</f>
        <v>5</v>
      </c>
      <c r="W93" s="148">
        <f t="shared" ref="W93" si="18">W94+W95</f>
        <v>2</v>
      </c>
      <c r="X93" s="148">
        <f t="shared" ref="X93" si="19">X94+X95</f>
        <v>0</v>
      </c>
      <c r="Y93" s="148">
        <f t="shared" ref="Y93" si="20">Y94+Y95</f>
        <v>2</v>
      </c>
      <c r="Z93" s="148">
        <f t="shared" ref="Z93" si="21">Z94+Z95</f>
        <v>1</v>
      </c>
      <c r="AA93" s="148">
        <f t="shared" ref="AA93" si="22">AA94+AA95</f>
        <v>2</v>
      </c>
      <c r="AB93" s="148">
        <f t="shared" ref="AB93:AC93" si="23">AB94+AB95</f>
        <v>2</v>
      </c>
      <c r="AC93" s="148">
        <f t="shared" si="23"/>
        <v>2</v>
      </c>
      <c r="AD93" s="148">
        <f>AD94+AD95</f>
        <v>1</v>
      </c>
    </row>
    <row r="94" spans="1:31" x14ac:dyDescent="0.25">
      <c r="A94" s="6" t="s">
        <v>34</v>
      </c>
      <c r="B94" s="7"/>
      <c r="C94" s="8"/>
      <c r="D94" s="8"/>
      <c r="E94" s="8"/>
      <c r="F94" s="17"/>
      <c r="G94" s="17"/>
      <c r="H94" s="17"/>
      <c r="I94" s="17"/>
      <c r="J94" s="17"/>
      <c r="K94" s="17"/>
      <c r="L94" s="17"/>
      <c r="M94" s="17" t="s">
        <v>29</v>
      </c>
      <c r="N94" s="17" t="s">
        <v>29</v>
      </c>
      <c r="O94" s="17" t="s">
        <v>29</v>
      </c>
      <c r="P94" s="17" t="s">
        <v>29</v>
      </c>
      <c r="Q94" s="17" t="s">
        <v>29</v>
      </c>
      <c r="R94" s="55">
        <v>5</v>
      </c>
      <c r="S94" s="55">
        <v>4</v>
      </c>
      <c r="T94" s="17">
        <v>0</v>
      </c>
      <c r="U94" s="159">
        <v>3</v>
      </c>
      <c r="V94" s="159">
        <v>5</v>
      </c>
      <c r="W94" s="159">
        <v>2</v>
      </c>
      <c r="X94" s="159">
        <v>0</v>
      </c>
      <c r="Y94" s="159">
        <v>2</v>
      </c>
      <c r="Z94" s="168">
        <v>1</v>
      </c>
      <c r="AA94" s="159">
        <v>2</v>
      </c>
      <c r="AB94" s="170">
        <v>2</v>
      </c>
      <c r="AC94" s="171">
        <v>2</v>
      </c>
      <c r="AD94" s="159">
        <v>1</v>
      </c>
    </row>
    <row r="95" spans="1:31" x14ac:dyDescent="0.25">
      <c r="A95" s="6" t="s">
        <v>85</v>
      </c>
      <c r="B95" s="7"/>
      <c r="C95" s="8"/>
      <c r="D95" s="8"/>
      <c r="E95" s="8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55">
        <v>1</v>
      </c>
      <c r="S95" s="55">
        <v>0</v>
      </c>
      <c r="T95" s="17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68">
        <v>0</v>
      </c>
      <c r="AA95" s="159">
        <v>0</v>
      </c>
      <c r="AB95" s="170">
        <v>0</v>
      </c>
      <c r="AC95" s="171">
        <v>0</v>
      </c>
      <c r="AD95" s="159">
        <v>0</v>
      </c>
    </row>
    <row r="96" spans="1:31" x14ac:dyDescent="0.25">
      <c r="A96" s="10" t="s">
        <v>68</v>
      </c>
      <c r="B96" s="15">
        <v>14</v>
      </c>
      <c r="C96" s="5">
        <v>16</v>
      </c>
      <c r="D96" s="5">
        <v>17</v>
      </c>
      <c r="E96" s="5">
        <v>13</v>
      </c>
      <c r="F96" s="11">
        <v>21</v>
      </c>
      <c r="G96" s="11">
        <v>17</v>
      </c>
      <c r="H96" s="11">
        <v>21</v>
      </c>
      <c r="I96" s="11">
        <v>16</v>
      </c>
      <c r="J96" s="11">
        <v>10</v>
      </c>
      <c r="K96" s="11">
        <v>11</v>
      </c>
      <c r="L96" s="11">
        <v>12</v>
      </c>
      <c r="M96" s="11">
        <v>20</v>
      </c>
      <c r="N96" s="11">
        <v>20</v>
      </c>
      <c r="O96" s="11">
        <v>16</v>
      </c>
      <c r="P96" s="11">
        <v>14</v>
      </c>
      <c r="Q96" s="11">
        <v>14</v>
      </c>
      <c r="R96" s="63">
        <v>14</v>
      </c>
      <c r="S96" s="63">
        <v>13</v>
      </c>
      <c r="T96" s="11">
        <v>11</v>
      </c>
      <c r="U96" s="148">
        <v>13</v>
      </c>
      <c r="V96" s="148">
        <v>12</v>
      </c>
      <c r="W96" s="148">
        <v>11</v>
      </c>
      <c r="X96" s="148">
        <v>8</v>
      </c>
      <c r="Y96" s="172">
        <v>5</v>
      </c>
      <c r="Z96" s="149">
        <v>5</v>
      </c>
      <c r="AA96" s="148">
        <v>4</v>
      </c>
      <c r="AB96" s="150">
        <v>3</v>
      </c>
      <c r="AC96" s="151">
        <v>0</v>
      </c>
      <c r="AD96" s="148">
        <v>1</v>
      </c>
    </row>
    <row r="97" spans="1:30" x14ac:dyDescent="0.25">
      <c r="A97" s="10" t="s">
        <v>86</v>
      </c>
      <c r="B97" s="15">
        <v>104</v>
      </c>
      <c r="C97" s="5">
        <v>114</v>
      </c>
      <c r="D97" s="5">
        <v>144</v>
      </c>
      <c r="E97" s="5">
        <v>164</v>
      </c>
      <c r="F97" s="11">
        <v>138</v>
      </c>
      <c r="G97" s="11">
        <v>136</v>
      </c>
      <c r="H97" s="11">
        <v>123</v>
      </c>
      <c r="I97" s="11">
        <v>81</v>
      </c>
      <c r="J97" s="11">
        <v>49</v>
      </c>
      <c r="K97" s="11">
        <v>54</v>
      </c>
      <c r="L97" s="11">
        <v>52</v>
      </c>
      <c r="M97" s="11">
        <v>42</v>
      </c>
      <c r="N97" s="11">
        <v>25</v>
      </c>
      <c r="O97" s="11">
        <v>17</v>
      </c>
      <c r="P97" s="63">
        <v>27</v>
      </c>
      <c r="Q97" s="63">
        <v>31</v>
      </c>
      <c r="R97" s="63">
        <v>55</v>
      </c>
      <c r="S97" s="63">
        <v>93</v>
      </c>
      <c r="T97" s="11">
        <v>127</v>
      </c>
      <c r="U97" s="148">
        <v>126</v>
      </c>
      <c r="V97" s="148">
        <v>104</v>
      </c>
      <c r="W97" s="148">
        <f t="shared" ref="W97:AC97" si="24">W98+W99</f>
        <v>71</v>
      </c>
      <c r="X97" s="148">
        <f t="shared" si="24"/>
        <v>64</v>
      </c>
      <c r="Y97" s="148">
        <f t="shared" si="24"/>
        <v>57</v>
      </c>
      <c r="Z97" s="148">
        <f t="shared" si="24"/>
        <v>73</v>
      </c>
      <c r="AA97" s="148">
        <f t="shared" si="24"/>
        <v>168</v>
      </c>
      <c r="AB97" s="148">
        <f t="shared" si="24"/>
        <v>187</v>
      </c>
      <c r="AC97" s="148">
        <f t="shared" si="24"/>
        <v>121</v>
      </c>
      <c r="AD97" s="148">
        <f>AD98+AD99</f>
        <v>45</v>
      </c>
    </row>
    <row r="98" spans="1:30" x14ac:dyDescent="0.25">
      <c r="A98" s="6" t="s">
        <v>34</v>
      </c>
      <c r="B98" s="7"/>
      <c r="C98" s="8"/>
      <c r="D98" s="8"/>
      <c r="E98" s="8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5">
        <v>29</v>
      </c>
      <c r="R98" s="55">
        <v>54</v>
      </c>
      <c r="S98" s="55">
        <v>92</v>
      </c>
      <c r="T98" s="17">
        <v>126</v>
      </c>
      <c r="U98" s="159">
        <v>126</v>
      </c>
      <c r="V98" s="159">
        <v>104</v>
      </c>
      <c r="W98" s="159">
        <v>71</v>
      </c>
      <c r="X98" s="159">
        <v>64</v>
      </c>
      <c r="Y98" s="167">
        <v>57</v>
      </c>
      <c r="Z98" s="168">
        <v>73</v>
      </c>
      <c r="AA98" s="159">
        <v>168</v>
      </c>
      <c r="AB98" s="170">
        <v>187</v>
      </c>
      <c r="AC98" s="171">
        <v>121</v>
      </c>
      <c r="AD98" s="159">
        <v>45</v>
      </c>
    </row>
    <row r="99" spans="1:30" x14ac:dyDescent="0.25">
      <c r="A99" s="6" t="s">
        <v>87</v>
      </c>
      <c r="B99" s="7"/>
      <c r="C99" s="8"/>
      <c r="D99" s="8"/>
      <c r="E99" s="8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63"/>
      <c r="Q99" s="63">
        <v>2</v>
      </c>
      <c r="R99" s="55">
        <v>1</v>
      </c>
      <c r="S99" s="55">
        <v>1</v>
      </c>
      <c r="T99" s="17">
        <v>1</v>
      </c>
      <c r="U99" s="159">
        <v>0</v>
      </c>
      <c r="V99" s="159">
        <v>0</v>
      </c>
      <c r="W99" s="159">
        <v>0</v>
      </c>
      <c r="X99" s="159">
        <v>0</v>
      </c>
      <c r="Y99" s="159">
        <v>0</v>
      </c>
      <c r="Z99" s="168">
        <v>0</v>
      </c>
      <c r="AA99" s="159">
        <v>0</v>
      </c>
      <c r="AB99" s="170">
        <v>0</v>
      </c>
      <c r="AC99" s="171">
        <v>0</v>
      </c>
      <c r="AD99" s="159">
        <v>0</v>
      </c>
    </row>
    <row r="100" spans="1:30" x14ac:dyDescent="0.25">
      <c r="A100" s="70" t="s">
        <v>54</v>
      </c>
      <c r="B100" s="71">
        <v>192</v>
      </c>
      <c r="C100" s="72">
        <f t="shared" ref="C100:I100" si="25">SUM(C91:C99)</f>
        <v>179</v>
      </c>
      <c r="D100" s="72">
        <f t="shared" si="25"/>
        <v>207</v>
      </c>
      <c r="E100" s="72">
        <f t="shared" si="25"/>
        <v>221</v>
      </c>
      <c r="F100" s="72">
        <f t="shared" si="25"/>
        <v>216</v>
      </c>
      <c r="G100" s="72">
        <f t="shared" si="25"/>
        <v>192</v>
      </c>
      <c r="H100" s="72">
        <f t="shared" si="25"/>
        <v>180</v>
      </c>
      <c r="I100" s="72">
        <f t="shared" si="25"/>
        <v>144</v>
      </c>
      <c r="J100" s="72" t="e">
        <f>SUM(J91:J99)+#REF!</f>
        <v>#REF!</v>
      </c>
      <c r="K100" s="72" t="e">
        <f>SUM(K91:K99)+#REF!</f>
        <v>#REF!</v>
      </c>
      <c r="L100" s="72">
        <f t="shared" ref="L100:X100" si="26">L91+L92+L93+L96+L97</f>
        <v>107</v>
      </c>
      <c r="M100" s="72">
        <f t="shared" si="26"/>
        <v>108</v>
      </c>
      <c r="N100" s="72">
        <f t="shared" si="26"/>
        <v>100</v>
      </c>
      <c r="O100" s="72">
        <f t="shared" si="26"/>
        <v>82</v>
      </c>
      <c r="P100" s="72">
        <f t="shared" si="26"/>
        <v>89</v>
      </c>
      <c r="Q100" s="72">
        <f t="shared" si="26"/>
        <v>87</v>
      </c>
      <c r="R100" s="72">
        <f t="shared" si="26"/>
        <v>114</v>
      </c>
      <c r="S100" s="72">
        <f t="shared" si="26"/>
        <v>147</v>
      </c>
      <c r="T100" s="72">
        <f t="shared" si="26"/>
        <v>177</v>
      </c>
      <c r="U100" s="186">
        <f t="shared" si="26"/>
        <v>170</v>
      </c>
      <c r="V100" s="186">
        <f t="shared" si="26"/>
        <v>145</v>
      </c>
      <c r="W100" s="186">
        <f t="shared" si="26"/>
        <v>117</v>
      </c>
      <c r="X100" s="186">
        <f t="shared" si="26"/>
        <v>109</v>
      </c>
      <c r="Y100" s="162">
        <f>SUM(Y91:Y97)</f>
        <v>105</v>
      </c>
      <c r="Z100" s="190">
        <f>SUM(Z91:Z97)</f>
        <v>119</v>
      </c>
      <c r="AA100" s="190">
        <f>AA91+AA92+AA93+AA96+AA97</f>
        <v>211</v>
      </c>
      <c r="AB100" s="191">
        <f>AB91+AB92+AB93+AB96+AB97</f>
        <v>227</v>
      </c>
      <c r="AC100" s="192">
        <f>AC91+AC92+AC93+AC96+AC97</f>
        <v>157</v>
      </c>
      <c r="AD100" s="192">
        <f>AD91+AD92+AD93+AD96+AD97</f>
        <v>85</v>
      </c>
    </row>
    <row r="101" spans="1:30" s="2" customFormat="1" ht="15.75" customHeight="1" x14ac:dyDescent="0.25">
      <c r="A101" s="10" t="s">
        <v>88</v>
      </c>
      <c r="B101" s="15"/>
      <c r="C101" s="5"/>
      <c r="D101" s="5"/>
      <c r="E101" s="5">
        <v>0</v>
      </c>
      <c r="F101" s="5">
        <v>0</v>
      </c>
      <c r="G101" s="5">
        <v>0</v>
      </c>
      <c r="H101" s="5">
        <v>0</v>
      </c>
      <c r="I101" s="11">
        <v>1</v>
      </c>
      <c r="J101" s="11">
        <v>1</v>
      </c>
      <c r="K101" s="11">
        <v>3</v>
      </c>
      <c r="L101" s="11">
        <v>1</v>
      </c>
      <c r="M101" s="11">
        <v>0</v>
      </c>
      <c r="N101" s="11">
        <v>0</v>
      </c>
      <c r="O101" s="11">
        <v>8</v>
      </c>
      <c r="P101" s="11">
        <v>3</v>
      </c>
      <c r="Q101" s="11">
        <v>1</v>
      </c>
      <c r="R101" s="11">
        <v>1</v>
      </c>
      <c r="S101" s="11">
        <v>0</v>
      </c>
      <c r="T101" s="11">
        <v>0</v>
      </c>
      <c r="U101" s="148">
        <v>0</v>
      </c>
      <c r="V101" s="148">
        <v>0</v>
      </c>
      <c r="W101" s="148">
        <v>0</v>
      </c>
      <c r="X101" s="148">
        <v>0</v>
      </c>
      <c r="Y101" s="148">
        <v>0</v>
      </c>
      <c r="Z101" s="149">
        <v>0</v>
      </c>
      <c r="AA101" s="148">
        <v>0</v>
      </c>
      <c r="AB101" s="150">
        <v>0</v>
      </c>
      <c r="AC101" s="171">
        <v>0</v>
      </c>
      <c r="AD101" s="159">
        <v>0</v>
      </c>
    </row>
    <row r="102" spans="1:30" s="84" customFormat="1" x14ac:dyDescent="0.25">
      <c r="A102" s="10" t="s">
        <v>89</v>
      </c>
      <c r="B102" s="7" t="s">
        <v>33</v>
      </c>
      <c r="C102" s="8" t="s">
        <v>33</v>
      </c>
      <c r="D102" s="8" t="s">
        <v>33</v>
      </c>
      <c r="E102" s="8">
        <v>2</v>
      </c>
      <c r="F102" s="11">
        <v>5</v>
      </c>
      <c r="G102" s="11">
        <v>1</v>
      </c>
      <c r="H102" s="11">
        <v>1</v>
      </c>
      <c r="I102" s="11">
        <v>2</v>
      </c>
      <c r="J102" s="11">
        <v>1</v>
      </c>
      <c r="K102" s="11">
        <v>1</v>
      </c>
      <c r="L102" s="11">
        <v>3</v>
      </c>
      <c r="M102" s="11">
        <v>3</v>
      </c>
      <c r="N102" s="11">
        <v>3</v>
      </c>
      <c r="O102" s="11">
        <v>1</v>
      </c>
      <c r="P102" s="11">
        <v>0</v>
      </c>
      <c r="Q102" s="11">
        <v>1</v>
      </c>
      <c r="R102" s="11">
        <v>1</v>
      </c>
      <c r="S102" s="11">
        <v>1</v>
      </c>
      <c r="T102" s="11">
        <v>0</v>
      </c>
      <c r="U102" s="148">
        <v>1</v>
      </c>
      <c r="V102" s="148">
        <v>1</v>
      </c>
      <c r="W102" s="148">
        <v>0</v>
      </c>
      <c r="X102" s="148">
        <v>1</v>
      </c>
      <c r="Y102" s="148">
        <v>0</v>
      </c>
      <c r="Z102" s="149">
        <v>0</v>
      </c>
      <c r="AA102" s="150">
        <v>0</v>
      </c>
      <c r="AB102" s="150">
        <v>0</v>
      </c>
      <c r="AC102" s="151">
        <v>1</v>
      </c>
      <c r="AD102" s="148">
        <v>0</v>
      </c>
    </row>
    <row r="103" spans="1:30" x14ac:dyDescent="0.25">
      <c r="A103" s="75" t="s">
        <v>60</v>
      </c>
      <c r="B103" s="20"/>
      <c r="C103" s="76"/>
      <c r="D103" s="76"/>
      <c r="E103" s="76"/>
      <c r="F103" s="77"/>
      <c r="G103" s="77"/>
      <c r="H103" s="77"/>
      <c r="I103" s="14"/>
      <c r="J103" s="14"/>
      <c r="K103" s="14"/>
      <c r="L103" s="44">
        <f>L101+L102+L334</f>
        <v>4</v>
      </c>
      <c r="M103" s="44">
        <f t="shared" ref="M103:U103" si="27">M101+M102</f>
        <v>3</v>
      </c>
      <c r="N103" s="44">
        <f t="shared" si="27"/>
        <v>3</v>
      </c>
      <c r="O103" s="44">
        <f t="shared" si="27"/>
        <v>9</v>
      </c>
      <c r="P103" s="44">
        <f t="shared" si="27"/>
        <v>3</v>
      </c>
      <c r="Q103" s="44">
        <f t="shared" si="27"/>
        <v>2</v>
      </c>
      <c r="R103" s="44">
        <f t="shared" si="27"/>
        <v>2</v>
      </c>
      <c r="S103" s="44">
        <f t="shared" si="27"/>
        <v>1</v>
      </c>
      <c r="T103" s="44">
        <f t="shared" si="27"/>
        <v>0</v>
      </c>
      <c r="U103" s="161">
        <f t="shared" si="27"/>
        <v>1</v>
      </c>
      <c r="V103" s="161">
        <f t="shared" ref="V103:AB103" si="28">V101+V102</f>
        <v>1</v>
      </c>
      <c r="W103" s="161">
        <f t="shared" si="28"/>
        <v>0</v>
      </c>
      <c r="X103" s="161">
        <f t="shared" si="28"/>
        <v>1</v>
      </c>
      <c r="Y103" s="161">
        <f t="shared" si="28"/>
        <v>0</v>
      </c>
      <c r="Z103" s="193">
        <f t="shared" si="28"/>
        <v>0</v>
      </c>
      <c r="AA103" s="193">
        <f t="shared" si="28"/>
        <v>0</v>
      </c>
      <c r="AB103" s="194">
        <f t="shared" si="28"/>
        <v>0</v>
      </c>
      <c r="AC103" s="193">
        <f>AC101+AC102</f>
        <v>1</v>
      </c>
      <c r="AD103" s="193">
        <f>AD101+AD102</f>
        <v>0</v>
      </c>
    </row>
    <row r="104" spans="1:30" x14ac:dyDescent="0.25">
      <c r="A104" s="4" t="s">
        <v>90</v>
      </c>
      <c r="B104" s="24">
        <v>731</v>
      </c>
      <c r="C104" s="21">
        <f>C48+C100+C90</f>
        <v>576</v>
      </c>
      <c r="D104" s="21" t="e">
        <f t="shared" ref="D104:L104" si="29">D100+D90</f>
        <v>#REF!</v>
      </c>
      <c r="E104" s="21" t="e">
        <f t="shared" si="29"/>
        <v>#REF!</v>
      </c>
      <c r="F104" s="21" t="e">
        <f t="shared" si="29"/>
        <v>#REF!</v>
      </c>
      <c r="G104" s="21" t="e">
        <f t="shared" si="29"/>
        <v>#REF!</v>
      </c>
      <c r="H104" s="21" t="e">
        <f t="shared" si="29"/>
        <v>#REF!</v>
      </c>
      <c r="I104" s="21" t="e">
        <f t="shared" si="29"/>
        <v>#REF!</v>
      </c>
      <c r="J104" s="21" t="e">
        <f t="shared" si="29"/>
        <v>#REF!</v>
      </c>
      <c r="K104" s="21" t="e">
        <f t="shared" si="29"/>
        <v>#REF!</v>
      </c>
      <c r="L104" s="21">
        <f t="shared" si="29"/>
        <v>189</v>
      </c>
      <c r="M104" s="21">
        <f t="shared" ref="M104:X104" si="30">M100+M103+M90</f>
        <v>197</v>
      </c>
      <c r="N104" s="21">
        <f t="shared" si="30"/>
        <v>197</v>
      </c>
      <c r="O104" s="21">
        <f t="shared" si="30"/>
        <v>174</v>
      </c>
      <c r="P104" s="21">
        <f t="shared" si="30"/>
        <v>181</v>
      </c>
      <c r="Q104" s="21">
        <f t="shared" si="30"/>
        <v>181</v>
      </c>
      <c r="R104" s="21">
        <f t="shared" si="30"/>
        <v>224</v>
      </c>
      <c r="S104" s="21">
        <f t="shared" si="30"/>
        <v>265</v>
      </c>
      <c r="T104" s="21">
        <f t="shared" si="30"/>
        <v>299</v>
      </c>
      <c r="U104" s="195">
        <f t="shared" si="30"/>
        <v>300</v>
      </c>
      <c r="V104" s="195">
        <f t="shared" si="30"/>
        <v>286</v>
      </c>
      <c r="W104" s="195">
        <f t="shared" si="30"/>
        <v>269</v>
      </c>
      <c r="X104" s="195">
        <f t="shared" si="30"/>
        <v>269</v>
      </c>
      <c r="Y104" s="196">
        <f t="shared" ref="Y104:AD104" si="31">Y90+Y100+Y103</f>
        <v>269</v>
      </c>
      <c r="Z104" s="197">
        <f t="shared" si="31"/>
        <v>279</v>
      </c>
      <c r="AA104" s="197">
        <f t="shared" si="31"/>
        <v>374</v>
      </c>
      <c r="AB104" s="198">
        <f t="shared" si="31"/>
        <v>390</v>
      </c>
      <c r="AC104" s="197">
        <f t="shared" si="31"/>
        <v>314</v>
      </c>
      <c r="AD104" s="197">
        <f t="shared" si="31"/>
        <v>265</v>
      </c>
    </row>
    <row r="105" spans="1:30" x14ac:dyDescent="0.25">
      <c r="A105" s="87" t="s">
        <v>91</v>
      </c>
      <c r="Y105" s="148"/>
    </row>
    <row r="106" spans="1:30" x14ac:dyDescent="0.25">
      <c r="A106" s="9" t="s">
        <v>92</v>
      </c>
      <c r="B106" s="15"/>
      <c r="C106" s="5"/>
      <c r="D106" s="5"/>
      <c r="E106" s="5"/>
      <c r="F106" s="11"/>
      <c r="G106" s="11"/>
      <c r="H106" s="23"/>
      <c r="I106" s="23"/>
      <c r="J106" s="23"/>
      <c r="K106" s="23"/>
      <c r="L106" s="23"/>
      <c r="M106" s="23"/>
      <c r="N106" s="23"/>
      <c r="O106" s="23"/>
      <c r="Q106" s="11">
        <v>7</v>
      </c>
      <c r="R106" s="11">
        <v>13</v>
      </c>
      <c r="S106" s="11">
        <v>22</v>
      </c>
      <c r="T106" s="11">
        <v>28</v>
      </c>
      <c r="U106" s="148">
        <v>37</v>
      </c>
      <c r="V106" s="148">
        <v>38</v>
      </c>
      <c r="W106" s="148">
        <v>47</v>
      </c>
      <c r="X106" s="148">
        <v>47</v>
      </c>
      <c r="Y106" s="148">
        <v>46</v>
      </c>
      <c r="Z106" s="149">
        <v>40</v>
      </c>
      <c r="AA106" s="148">
        <v>36</v>
      </c>
      <c r="AB106" s="150">
        <f>SUM(AB107:AB110)</f>
        <v>32</v>
      </c>
      <c r="AC106" s="151">
        <v>29</v>
      </c>
      <c r="AD106" s="148">
        <f>SUM(AD107:AD110)</f>
        <v>30</v>
      </c>
    </row>
    <row r="107" spans="1:30" x14ac:dyDescent="0.25">
      <c r="A107" s="6" t="s">
        <v>93</v>
      </c>
      <c r="B107" s="15"/>
      <c r="C107" s="5"/>
      <c r="D107" s="5"/>
      <c r="E107" s="5"/>
      <c r="F107" s="11"/>
      <c r="G107" s="11"/>
      <c r="H107" s="23"/>
      <c r="I107" s="23"/>
      <c r="J107" s="23"/>
      <c r="K107" s="23"/>
      <c r="L107" s="23"/>
      <c r="M107" s="23"/>
      <c r="N107" s="23"/>
      <c r="O107" s="23"/>
      <c r="Q107" s="11">
        <v>0</v>
      </c>
      <c r="R107" s="11">
        <v>0</v>
      </c>
      <c r="S107" s="17">
        <v>5</v>
      </c>
      <c r="T107" s="17">
        <v>12</v>
      </c>
      <c r="U107" s="159">
        <v>15</v>
      </c>
      <c r="V107" s="148">
        <v>15</v>
      </c>
      <c r="W107" s="148">
        <v>20</v>
      </c>
      <c r="X107" s="148">
        <v>17</v>
      </c>
      <c r="Y107" s="148">
        <v>22</v>
      </c>
      <c r="Z107" s="149">
        <v>12</v>
      </c>
      <c r="AA107" s="148">
        <v>14</v>
      </c>
      <c r="AB107" s="150">
        <v>8</v>
      </c>
      <c r="AC107" s="151">
        <v>9</v>
      </c>
      <c r="AD107" s="148">
        <v>7</v>
      </c>
    </row>
    <row r="108" spans="1:30" x14ac:dyDescent="0.25">
      <c r="A108" s="6" t="s">
        <v>94</v>
      </c>
      <c r="B108" s="15"/>
      <c r="C108" s="5"/>
      <c r="D108" s="5"/>
      <c r="E108" s="5"/>
      <c r="F108" s="11"/>
      <c r="G108" s="11"/>
      <c r="H108" s="23"/>
      <c r="I108" s="23"/>
      <c r="J108" s="23"/>
      <c r="K108" s="23"/>
      <c r="L108" s="23"/>
      <c r="M108" s="23"/>
      <c r="N108" s="23"/>
      <c r="O108" s="23"/>
      <c r="Q108" s="17">
        <v>7</v>
      </c>
      <c r="R108" s="17">
        <v>13</v>
      </c>
      <c r="S108" s="17">
        <v>17</v>
      </c>
      <c r="T108" s="17">
        <v>16</v>
      </c>
      <c r="U108" s="159">
        <v>18</v>
      </c>
      <c r="V108" s="148">
        <v>15</v>
      </c>
      <c r="W108" s="148">
        <v>19</v>
      </c>
      <c r="X108" s="148">
        <v>17</v>
      </c>
      <c r="Y108" s="148">
        <v>13</v>
      </c>
      <c r="Z108" s="149">
        <v>15</v>
      </c>
      <c r="AA108" s="148">
        <v>11</v>
      </c>
      <c r="AB108" s="150">
        <v>11</v>
      </c>
      <c r="AC108" s="151">
        <v>11</v>
      </c>
      <c r="AD108" s="148">
        <v>11</v>
      </c>
    </row>
    <row r="109" spans="1:30" x14ac:dyDescent="0.25">
      <c r="A109" s="6" t="s">
        <v>95</v>
      </c>
      <c r="B109" s="15"/>
      <c r="C109" s="5"/>
      <c r="D109" s="5"/>
      <c r="E109" s="5"/>
      <c r="F109" s="11"/>
      <c r="G109" s="11"/>
      <c r="H109" s="23"/>
      <c r="I109" s="23"/>
      <c r="J109" s="23"/>
      <c r="K109" s="23"/>
      <c r="L109" s="23"/>
      <c r="M109" s="23"/>
      <c r="N109" s="23"/>
      <c r="O109" s="23"/>
      <c r="Q109" s="17"/>
      <c r="R109" s="17"/>
      <c r="S109" s="17"/>
      <c r="T109" s="17"/>
      <c r="U109" s="159"/>
      <c r="V109" s="148">
        <v>0</v>
      </c>
      <c r="W109" s="148">
        <v>0</v>
      </c>
      <c r="X109" s="148">
        <v>0</v>
      </c>
      <c r="Y109" s="148">
        <v>0</v>
      </c>
      <c r="Z109" s="149">
        <v>0</v>
      </c>
      <c r="AA109" s="148">
        <v>11</v>
      </c>
      <c r="AB109" s="150">
        <v>13</v>
      </c>
      <c r="AC109" s="151">
        <v>9</v>
      </c>
      <c r="AD109" s="148">
        <v>12</v>
      </c>
    </row>
    <row r="110" spans="1:30" x14ac:dyDescent="0.25">
      <c r="A110" s="6" t="s">
        <v>96</v>
      </c>
      <c r="B110" s="15"/>
      <c r="C110" s="5"/>
      <c r="D110" s="5"/>
      <c r="E110" s="5"/>
      <c r="F110" s="11"/>
      <c r="G110" s="11"/>
      <c r="H110" s="23"/>
      <c r="I110" s="23"/>
      <c r="J110" s="23"/>
      <c r="K110" s="23"/>
      <c r="L110" s="23"/>
      <c r="M110" s="23"/>
      <c r="N110" s="23"/>
      <c r="O110" s="23"/>
      <c r="Q110" s="11">
        <v>0</v>
      </c>
      <c r="R110" s="11">
        <v>0</v>
      </c>
      <c r="S110" s="11">
        <v>0</v>
      </c>
      <c r="T110" s="11">
        <v>0</v>
      </c>
      <c r="U110" s="159">
        <v>4</v>
      </c>
      <c r="V110" s="148">
        <v>8</v>
      </c>
      <c r="W110" s="148">
        <v>8</v>
      </c>
      <c r="X110" s="148">
        <v>13</v>
      </c>
      <c r="Y110" s="148">
        <v>11</v>
      </c>
      <c r="Z110" s="149">
        <v>13</v>
      </c>
      <c r="AA110" s="148">
        <v>0</v>
      </c>
      <c r="AB110" s="150">
        <v>0</v>
      </c>
      <c r="AC110" s="151">
        <v>0</v>
      </c>
      <c r="AD110" s="148">
        <v>0</v>
      </c>
    </row>
    <row r="111" spans="1:30" x14ac:dyDescent="0.25">
      <c r="A111" s="70" t="s">
        <v>30</v>
      </c>
      <c r="B111" s="12"/>
      <c r="C111" s="13"/>
      <c r="D111" s="13"/>
      <c r="E111" s="13"/>
      <c r="F111" s="14"/>
      <c r="G111" s="14"/>
      <c r="H111" s="44"/>
      <c r="I111" s="44"/>
      <c r="J111" s="44"/>
      <c r="K111" s="44"/>
      <c r="L111" s="44"/>
      <c r="M111" s="44"/>
      <c r="N111" s="44"/>
      <c r="O111" s="44"/>
      <c r="P111" s="44"/>
      <c r="Q111" s="44">
        <f t="shared" ref="Q111:Z111" si="32">Q106</f>
        <v>7</v>
      </c>
      <c r="R111" s="44">
        <f t="shared" si="32"/>
        <v>13</v>
      </c>
      <c r="S111" s="44">
        <f t="shared" si="32"/>
        <v>22</v>
      </c>
      <c r="T111" s="44">
        <f t="shared" si="32"/>
        <v>28</v>
      </c>
      <c r="U111" s="161">
        <f t="shared" si="32"/>
        <v>37</v>
      </c>
      <c r="V111" s="161">
        <f t="shared" si="32"/>
        <v>38</v>
      </c>
      <c r="W111" s="161">
        <f t="shared" si="32"/>
        <v>47</v>
      </c>
      <c r="X111" s="161">
        <f t="shared" si="32"/>
        <v>47</v>
      </c>
      <c r="Y111" s="161">
        <f t="shared" si="32"/>
        <v>46</v>
      </c>
      <c r="Z111" s="161">
        <f t="shared" si="32"/>
        <v>40</v>
      </c>
      <c r="AA111" s="161">
        <f t="shared" ref="AA111:AB111" si="33">AA106</f>
        <v>36</v>
      </c>
      <c r="AB111" s="194">
        <f t="shared" si="33"/>
        <v>32</v>
      </c>
      <c r="AC111" s="199">
        <f>AC106</f>
        <v>29</v>
      </c>
      <c r="AD111" s="199">
        <f>AD106</f>
        <v>30</v>
      </c>
    </row>
    <row r="112" spans="1:30" x14ac:dyDescent="0.25">
      <c r="A112" s="10" t="s">
        <v>97</v>
      </c>
      <c r="B112" s="10"/>
      <c r="C112" s="10"/>
      <c r="D112" s="10"/>
      <c r="E112" s="10"/>
      <c r="F112" s="11">
        <v>0</v>
      </c>
      <c r="G112" s="11">
        <v>0</v>
      </c>
      <c r="H112" s="11">
        <v>0</v>
      </c>
      <c r="I112" s="11">
        <v>0</v>
      </c>
      <c r="J112" s="11">
        <v>21</v>
      </c>
      <c r="K112" s="11">
        <v>62</v>
      </c>
      <c r="L112" s="11">
        <v>93</v>
      </c>
      <c r="M112" s="11">
        <v>108</v>
      </c>
      <c r="N112" s="11">
        <v>123</v>
      </c>
      <c r="O112" s="11">
        <v>127</v>
      </c>
      <c r="P112" s="11">
        <v>126</v>
      </c>
      <c r="Q112" s="11">
        <v>108</v>
      </c>
      <c r="R112" s="11">
        <v>94</v>
      </c>
      <c r="S112" s="11">
        <v>92</v>
      </c>
      <c r="T112" s="11">
        <v>100</v>
      </c>
      <c r="U112" s="148">
        <f t="shared" ref="U112:AC112" si="34">U113+U114</f>
        <v>99</v>
      </c>
      <c r="V112" s="148">
        <f t="shared" si="34"/>
        <v>68</v>
      </c>
      <c r="W112" s="148">
        <f t="shared" si="34"/>
        <v>65</v>
      </c>
      <c r="X112" s="148">
        <f t="shared" si="34"/>
        <v>70</v>
      </c>
      <c r="Y112" s="148">
        <f t="shared" si="34"/>
        <v>60</v>
      </c>
      <c r="Z112" s="148">
        <f t="shared" si="34"/>
        <v>40</v>
      </c>
      <c r="AA112" s="148">
        <f t="shared" si="34"/>
        <v>53</v>
      </c>
      <c r="AB112" s="148">
        <f t="shared" si="34"/>
        <v>44</v>
      </c>
      <c r="AC112" s="148">
        <f t="shared" si="34"/>
        <v>48</v>
      </c>
      <c r="AD112" s="148">
        <f>AD113+AD114</f>
        <v>73</v>
      </c>
    </row>
    <row r="113" spans="1:255" x14ac:dyDescent="0.25">
      <c r="A113" s="6" t="s">
        <v>34</v>
      </c>
      <c r="B113" s="10"/>
      <c r="C113" s="10"/>
      <c r="D113" s="10"/>
      <c r="E113" s="10"/>
      <c r="F113" s="11"/>
      <c r="G113" s="11"/>
      <c r="H113" s="11"/>
      <c r="I113" s="11"/>
      <c r="J113" s="11"/>
      <c r="K113" s="11"/>
      <c r="L113" s="11"/>
      <c r="M113" s="11"/>
      <c r="O113" s="110"/>
      <c r="P113" s="17"/>
      <c r="S113" s="17"/>
      <c r="T113" s="17">
        <v>63</v>
      </c>
      <c r="U113" s="148">
        <v>0</v>
      </c>
      <c r="V113" s="148">
        <v>18</v>
      </c>
      <c r="W113" s="148">
        <v>45</v>
      </c>
      <c r="X113" s="148">
        <v>63</v>
      </c>
      <c r="Y113" s="148">
        <v>54</v>
      </c>
      <c r="Z113" s="149">
        <v>39</v>
      </c>
      <c r="AA113" s="148">
        <v>53</v>
      </c>
      <c r="AB113" s="150">
        <v>44</v>
      </c>
      <c r="AC113" s="151">
        <v>48</v>
      </c>
      <c r="AD113" s="148">
        <v>73</v>
      </c>
    </row>
    <row r="114" spans="1:255" x14ac:dyDescent="0.25">
      <c r="A114" s="111" t="s">
        <v>98</v>
      </c>
      <c r="B114" s="10"/>
      <c r="C114" s="10"/>
      <c r="D114" s="10"/>
      <c r="E114" s="10"/>
      <c r="F114" s="11"/>
      <c r="G114" s="11"/>
      <c r="H114" s="11"/>
      <c r="I114" s="11"/>
      <c r="J114" s="11"/>
      <c r="K114" s="11"/>
      <c r="L114" s="11"/>
      <c r="M114" s="11"/>
      <c r="P114" s="17"/>
      <c r="S114" s="17"/>
      <c r="T114" s="17">
        <v>37</v>
      </c>
      <c r="U114" s="148">
        <v>99</v>
      </c>
      <c r="V114" s="148">
        <v>50</v>
      </c>
      <c r="W114" s="148">
        <v>20</v>
      </c>
      <c r="X114" s="148">
        <v>7</v>
      </c>
      <c r="Y114" s="159">
        <v>6</v>
      </c>
      <c r="Z114" s="149">
        <v>1</v>
      </c>
      <c r="AA114" s="148">
        <v>0</v>
      </c>
      <c r="AB114" s="150">
        <v>0</v>
      </c>
      <c r="AC114" s="151">
        <v>0</v>
      </c>
      <c r="AD114" s="148">
        <v>0</v>
      </c>
    </row>
    <row r="115" spans="1:255" x14ac:dyDescent="0.25">
      <c r="A115" s="9" t="s">
        <v>99</v>
      </c>
      <c r="B115" s="15">
        <v>364</v>
      </c>
      <c r="C115" s="5">
        <v>383</v>
      </c>
      <c r="D115" s="5">
        <v>385</v>
      </c>
      <c r="E115" s="5">
        <v>301</v>
      </c>
      <c r="F115" s="11">
        <v>281</v>
      </c>
      <c r="G115" s="11">
        <v>240</v>
      </c>
      <c r="H115" s="11">
        <v>235</v>
      </c>
      <c r="I115" s="11">
        <v>229</v>
      </c>
      <c r="J115" s="11">
        <v>248</v>
      </c>
      <c r="K115" s="11">
        <v>307</v>
      </c>
      <c r="L115" s="11">
        <v>362</v>
      </c>
      <c r="M115" s="11">
        <v>373</v>
      </c>
      <c r="N115" s="11">
        <v>401</v>
      </c>
      <c r="O115" s="11">
        <v>375</v>
      </c>
      <c r="P115" s="11">
        <v>328</v>
      </c>
      <c r="Q115" s="11">
        <v>281</v>
      </c>
      <c r="R115" s="11">
        <v>243</v>
      </c>
      <c r="S115" s="11">
        <v>233</v>
      </c>
      <c r="T115" s="11">
        <v>262</v>
      </c>
      <c r="U115" s="148">
        <v>301</v>
      </c>
      <c r="V115" s="148">
        <v>274</v>
      </c>
      <c r="W115" s="148">
        <v>244</v>
      </c>
      <c r="X115" s="148">
        <v>247</v>
      </c>
      <c r="Y115" s="148">
        <v>321</v>
      </c>
      <c r="Z115" s="149">
        <v>340</v>
      </c>
      <c r="AA115" s="148">
        <v>354</v>
      </c>
      <c r="AB115" s="150">
        <f>SUM(AB116:AB129)</f>
        <v>371</v>
      </c>
      <c r="AC115" s="151">
        <v>380</v>
      </c>
      <c r="AD115" s="148">
        <f>SUM(AD116:AD129)</f>
        <v>372</v>
      </c>
    </row>
    <row r="116" spans="1:255" x14ac:dyDescent="0.25">
      <c r="A116" s="6" t="s">
        <v>100</v>
      </c>
      <c r="B116" s="15"/>
      <c r="C116" s="5"/>
      <c r="D116" s="5"/>
      <c r="E116" s="5"/>
      <c r="F116" s="11"/>
      <c r="G116" s="11"/>
      <c r="H116" s="11"/>
      <c r="I116" s="11"/>
      <c r="J116" s="11"/>
      <c r="K116" s="11"/>
      <c r="L116" s="11"/>
      <c r="M116" s="11"/>
      <c r="U116" s="148">
        <v>267</v>
      </c>
      <c r="V116" s="148">
        <v>180</v>
      </c>
      <c r="W116" s="159">
        <v>80</v>
      </c>
      <c r="X116" s="148">
        <v>25</v>
      </c>
      <c r="Y116" s="148">
        <v>21</v>
      </c>
      <c r="Z116" s="149">
        <v>11</v>
      </c>
      <c r="AA116" s="148">
        <v>7</v>
      </c>
      <c r="AB116" s="150">
        <v>8</v>
      </c>
      <c r="AC116" s="151">
        <v>11</v>
      </c>
      <c r="AD116" s="148">
        <v>5</v>
      </c>
    </row>
    <row r="117" spans="1:255" x14ac:dyDescent="0.25">
      <c r="A117" s="134" t="s">
        <v>101</v>
      </c>
      <c r="B117" s="15"/>
      <c r="C117" s="5"/>
      <c r="D117" s="5"/>
      <c r="E117" s="5"/>
      <c r="F117" s="11"/>
      <c r="G117" s="11"/>
      <c r="H117" s="11"/>
      <c r="I117" s="11"/>
      <c r="J117" s="11"/>
      <c r="K117" s="11"/>
      <c r="L117" s="11"/>
      <c r="M117" s="11"/>
      <c r="U117" s="148">
        <v>1</v>
      </c>
      <c r="V117" s="148">
        <v>0</v>
      </c>
      <c r="W117" s="148">
        <v>0</v>
      </c>
      <c r="X117" s="148">
        <v>0</v>
      </c>
      <c r="Y117" s="148">
        <v>0</v>
      </c>
      <c r="Z117" s="149">
        <v>0</v>
      </c>
      <c r="AA117" s="148">
        <v>1</v>
      </c>
      <c r="AB117" s="150">
        <v>0</v>
      </c>
      <c r="AC117" s="151">
        <v>0</v>
      </c>
      <c r="AD117" s="148">
        <v>0</v>
      </c>
    </row>
    <row r="118" spans="1:255" x14ac:dyDescent="0.25">
      <c r="A118" s="134" t="s">
        <v>102</v>
      </c>
      <c r="B118" s="15"/>
      <c r="C118" s="5"/>
      <c r="D118" s="5"/>
      <c r="E118" s="5"/>
      <c r="F118" s="11"/>
      <c r="G118" s="11"/>
      <c r="H118" s="11"/>
      <c r="I118" s="11"/>
      <c r="J118" s="11"/>
      <c r="K118" s="11"/>
      <c r="L118" s="11"/>
      <c r="M118" s="11"/>
      <c r="U118" s="159"/>
      <c r="V118" s="148">
        <v>76</v>
      </c>
      <c r="W118" s="148">
        <v>163</v>
      </c>
      <c r="X118" s="148">
        <v>221</v>
      </c>
      <c r="Y118" s="158">
        <v>300</v>
      </c>
      <c r="Z118" s="149">
        <v>328</v>
      </c>
      <c r="AA118" s="148">
        <v>346</v>
      </c>
      <c r="AB118" s="150">
        <v>363</v>
      </c>
      <c r="AC118" s="151">
        <v>369</v>
      </c>
      <c r="AD118" s="148">
        <v>352</v>
      </c>
    </row>
    <row r="119" spans="1:255" x14ac:dyDescent="0.25">
      <c r="A119" s="6" t="s">
        <v>103</v>
      </c>
      <c r="B119" s="15"/>
      <c r="C119" s="5"/>
      <c r="D119" s="5"/>
      <c r="E119" s="5"/>
      <c r="F119" s="11"/>
      <c r="G119" s="11"/>
      <c r="H119" s="11"/>
      <c r="I119" s="11"/>
      <c r="J119" s="11"/>
      <c r="K119" s="11"/>
      <c r="L119" s="11"/>
      <c r="M119" s="11"/>
      <c r="U119" s="159">
        <v>0</v>
      </c>
      <c r="V119" s="159">
        <v>0</v>
      </c>
      <c r="W119" s="159">
        <v>0</v>
      </c>
      <c r="X119" s="148">
        <v>1</v>
      </c>
      <c r="Y119" s="148">
        <v>0</v>
      </c>
      <c r="Z119" s="149">
        <v>0</v>
      </c>
      <c r="AA119" s="148">
        <v>0</v>
      </c>
      <c r="AB119" s="150">
        <v>0</v>
      </c>
      <c r="AC119" s="151">
        <v>0</v>
      </c>
      <c r="AD119" s="148">
        <v>0</v>
      </c>
    </row>
    <row r="120" spans="1:255" x14ac:dyDescent="0.25">
      <c r="A120" s="6" t="s">
        <v>290</v>
      </c>
      <c r="B120" s="15"/>
      <c r="C120" s="5"/>
      <c r="D120" s="5"/>
      <c r="E120" s="5"/>
      <c r="F120" s="11"/>
      <c r="G120" s="11"/>
      <c r="H120" s="11"/>
      <c r="I120" s="11"/>
      <c r="J120" s="11"/>
      <c r="K120" s="11"/>
      <c r="L120" s="11"/>
      <c r="M120" s="11"/>
      <c r="U120" s="159"/>
      <c r="V120" s="159"/>
      <c r="W120" s="159"/>
      <c r="Y120" s="148"/>
      <c r="AD120" s="148">
        <v>1</v>
      </c>
    </row>
    <row r="121" spans="1:255" x14ac:dyDescent="0.25">
      <c r="A121" s="6" t="s">
        <v>291</v>
      </c>
      <c r="B121" s="15"/>
      <c r="C121" s="5"/>
      <c r="D121" s="5"/>
      <c r="E121" s="5"/>
      <c r="F121" s="11"/>
      <c r="G121" s="11"/>
      <c r="H121" s="11"/>
      <c r="I121" s="11"/>
      <c r="J121" s="11"/>
      <c r="K121" s="11"/>
      <c r="L121" s="11"/>
      <c r="M121" s="11"/>
      <c r="U121" s="159"/>
      <c r="V121" s="159"/>
      <c r="W121" s="159"/>
      <c r="Y121" s="148"/>
      <c r="AD121" s="148">
        <v>5</v>
      </c>
    </row>
    <row r="122" spans="1:255" x14ac:dyDescent="0.25">
      <c r="A122" s="6" t="s">
        <v>293</v>
      </c>
      <c r="B122" s="15"/>
      <c r="C122" s="5"/>
      <c r="D122" s="5"/>
      <c r="E122" s="5"/>
      <c r="F122" s="11"/>
      <c r="G122" s="11"/>
      <c r="H122" s="11"/>
      <c r="I122" s="11"/>
      <c r="J122" s="11"/>
      <c r="K122" s="11"/>
      <c r="L122" s="11"/>
      <c r="M122" s="11"/>
      <c r="U122" s="159"/>
      <c r="V122" s="159"/>
      <c r="W122" s="159"/>
      <c r="Y122" s="148"/>
      <c r="AD122" s="148">
        <v>2</v>
      </c>
    </row>
    <row r="123" spans="1:255" x14ac:dyDescent="0.25">
      <c r="A123" s="6" t="s">
        <v>292</v>
      </c>
      <c r="B123" s="15"/>
      <c r="C123" s="5"/>
      <c r="D123" s="5"/>
      <c r="E123" s="5"/>
      <c r="F123" s="11"/>
      <c r="G123" s="11"/>
      <c r="H123" s="11"/>
      <c r="I123" s="11"/>
      <c r="J123" s="11"/>
      <c r="K123" s="11"/>
      <c r="L123" s="11"/>
      <c r="M123" s="11"/>
      <c r="U123" s="159"/>
      <c r="V123" s="159"/>
      <c r="W123" s="159"/>
      <c r="Y123" s="148"/>
      <c r="AD123" s="148">
        <v>4</v>
      </c>
    </row>
    <row r="124" spans="1:255" x14ac:dyDescent="0.25">
      <c r="A124" s="6" t="s">
        <v>294</v>
      </c>
      <c r="B124" s="15"/>
      <c r="C124" s="5"/>
      <c r="D124" s="5"/>
      <c r="E124" s="5"/>
      <c r="F124" s="11"/>
      <c r="G124" s="11"/>
      <c r="H124" s="11"/>
      <c r="I124" s="11"/>
      <c r="J124" s="11"/>
      <c r="K124" s="11"/>
      <c r="L124" s="11"/>
      <c r="M124" s="11"/>
      <c r="U124" s="159"/>
      <c r="V124" s="159"/>
      <c r="W124" s="159"/>
      <c r="Y124" s="148"/>
      <c r="AD124" s="148">
        <v>2</v>
      </c>
    </row>
    <row r="125" spans="1:255" x14ac:dyDescent="0.25">
      <c r="A125" s="134" t="s">
        <v>104</v>
      </c>
      <c r="B125" s="112"/>
      <c r="C125" s="112"/>
      <c r="D125" s="112"/>
      <c r="E125" s="112"/>
      <c r="F125" s="112"/>
      <c r="G125" s="112"/>
      <c r="H125" s="113">
        <v>1</v>
      </c>
      <c r="I125" s="112"/>
      <c r="J125" s="112"/>
      <c r="K125" s="114"/>
      <c r="L125" s="11"/>
      <c r="M125" s="11"/>
      <c r="U125" s="159">
        <v>0</v>
      </c>
      <c r="V125" s="148">
        <v>1</v>
      </c>
      <c r="W125" s="148">
        <v>0</v>
      </c>
      <c r="X125" s="148">
        <v>0</v>
      </c>
      <c r="Y125" s="148">
        <v>0</v>
      </c>
      <c r="Z125" s="149">
        <v>0</v>
      </c>
      <c r="AA125" s="148">
        <v>0</v>
      </c>
      <c r="AB125" s="150">
        <v>0</v>
      </c>
      <c r="AC125" s="151">
        <v>0</v>
      </c>
      <c r="AD125" s="148">
        <v>0</v>
      </c>
    </row>
    <row r="126" spans="1:255" x14ac:dyDescent="0.25">
      <c r="A126" s="134" t="s">
        <v>105</v>
      </c>
      <c r="B126" s="112"/>
      <c r="C126" s="112"/>
      <c r="D126" s="112"/>
      <c r="E126" s="112"/>
      <c r="F126" s="112"/>
      <c r="G126" s="112"/>
      <c r="H126" s="112"/>
      <c r="I126" s="113">
        <v>1</v>
      </c>
      <c r="J126" s="112"/>
      <c r="K126" s="114"/>
      <c r="L126" s="11"/>
      <c r="M126" s="11"/>
      <c r="U126" s="148">
        <v>0</v>
      </c>
      <c r="V126" s="148">
        <v>0</v>
      </c>
      <c r="W126" s="148">
        <v>0</v>
      </c>
      <c r="X126" s="148">
        <v>0</v>
      </c>
      <c r="Y126" s="148">
        <v>0</v>
      </c>
      <c r="Z126" s="149">
        <v>1</v>
      </c>
      <c r="AA126" s="148">
        <v>0</v>
      </c>
      <c r="AB126" s="150">
        <v>0</v>
      </c>
      <c r="AC126" s="151">
        <v>0</v>
      </c>
      <c r="AD126" s="148">
        <v>0</v>
      </c>
      <c r="IU126" s="122"/>
    </row>
    <row r="127" spans="1:255" x14ac:dyDescent="0.25">
      <c r="A127" s="6" t="s">
        <v>106</v>
      </c>
      <c r="B127" s="15"/>
      <c r="C127" s="5"/>
      <c r="D127" s="5"/>
      <c r="E127" s="5"/>
      <c r="F127" s="11"/>
      <c r="G127" s="11"/>
      <c r="H127" s="11"/>
      <c r="I127" s="11"/>
      <c r="J127" s="11"/>
      <c r="K127" s="11"/>
      <c r="L127" s="11"/>
      <c r="M127" s="11"/>
      <c r="U127" s="148">
        <v>0</v>
      </c>
      <c r="V127" s="148">
        <v>0</v>
      </c>
      <c r="W127" s="148">
        <v>1</v>
      </c>
      <c r="X127" s="148">
        <v>0</v>
      </c>
      <c r="Y127" s="148">
        <v>0</v>
      </c>
      <c r="Z127" s="149">
        <v>0</v>
      </c>
      <c r="AA127" s="148">
        <v>0</v>
      </c>
      <c r="AB127" s="150">
        <v>0</v>
      </c>
      <c r="AC127" s="151">
        <v>0</v>
      </c>
      <c r="AD127" s="148">
        <v>0</v>
      </c>
    </row>
    <row r="128" spans="1:255" x14ac:dyDescent="0.25">
      <c r="A128" s="6" t="s">
        <v>295</v>
      </c>
      <c r="B128" s="15"/>
      <c r="C128" s="5"/>
      <c r="D128" s="5"/>
      <c r="E128" s="5"/>
      <c r="F128" s="11"/>
      <c r="G128" s="11"/>
      <c r="H128" s="11"/>
      <c r="I128" s="11"/>
      <c r="J128" s="11"/>
      <c r="K128" s="11"/>
      <c r="L128" s="11"/>
      <c r="M128" s="11"/>
      <c r="U128" s="148">
        <v>0</v>
      </c>
      <c r="V128" s="148">
        <v>0</v>
      </c>
      <c r="W128" s="148">
        <v>0</v>
      </c>
      <c r="X128" s="148">
        <v>0</v>
      </c>
      <c r="Y128" s="148">
        <v>0</v>
      </c>
      <c r="Z128" s="149">
        <v>1</v>
      </c>
      <c r="AA128" s="148">
        <v>1</v>
      </c>
      <c r="AD128" s="148">
        <v>1</v>
      </c>
    </row>
    <row r="129" spans="1:30" x14ac:dyDescent="0.25">
      <c r="A129" s="6" t="s">
        <v>96</v>
      </c>
      <c r="B129" s="15"/>
      <c r="C129" s="5"/>
      <c r="D129" s="5"/>
      <c r="E129" s="5"/>
      <c r="F129" s="11"/>
      <c r="G129" s="11"/>
      <c r="H129" s="11"/>
      <c r="I129" s="11"/>
      <c r="J129" s="11"/>
      <c r="K129" s="11"/>
      <c r="L129" s="11"/>
      <c r="M129" s="11"/>
      <c r="T129" s="11">
        <v>1</v>
      </c>
      <c r="U129" s="148">
        <v>33</v>
      </c>
      <c r="V129" s="148">
        <v>17</v>
      </c>
      <c r="W129" s="148">
        <v>0</v>
      </c>
      <c r="X129" s="148">
        <v>0</v>
      </c>
      <c r="Y129" s="148">
        <v>0</v>
      </c>
      <c r="Z129" s="148">
        <v>0</v>
      </c>
      <c r="AA129" s="148">
        <v>0</v>
      </c>
      <c r="AB129" s="150">
        <v>0</v>
      </c>
      <c r="AC129" s="151">
        <v>0</v>
      </c>
      <c r="AD129" s="148">
        <v>0</v>
      </c>
    </row>
    <row r="130" spans="1:30" x14ac:dyDescent="0.25">
      <c r="A130" s="9" t="s">
        <v>107</v>
      </c>
      <c r="B130" s="15"/>
      <c r="C130" s="5"/>
      <c r="D130" s="5"/>
      <c r="E130" s="5"/>
      <c r="F130" s="11"/>
      <c r="G130" s="11"/>
      <c r="H130" s="11"/>
      <c r="I130" s="11"/>
      <c r="J130" s="11"/>
      <c r="K130" s="11"/>
      <c r="L130" s="11"/>
      <c r="M130" s="11"/>
      <c r="V130" s="148">
        <v>8</v>
      </c>
      <c r="W130" s="159">
        <v>36</v>
      </c>
      <c r="X130" s="148">
        <v>61</v>
      </c>
      <c r="Y130" s="148">
        <v>70</v>
      </c>
      <c r="Z130" s="149">
        <v>84</v>
      </c>
      <c r="AA130" s="148">
        <v>199</v>
      </c>
      <c r="AB130" s="150">
        <f>SUM(AB131:AB133)</f>
        <v>218</v>
      </c>
      <c r="AC130" s="151">
        <v>158</v>
      </c>
      <c r="AD130" s="148">
        <f>SUM(AD131:AD133)</f>
        <v>99</v>
      </c>
    </row>
    <row r="131" spans="1:30" x14ac:dyDescent="0.25">
      <c r="A131" s="6" t="s">
        <v>34</v>
      </c>
      <c r="B131" s="15"/>
      <c r="C131" s="5"/>
      <c r="D131" s="5"/>
      <c r="E131" s="5"/>
      <c r="F131" s="11"/>
      <c r="G131" s="11"/>
      <c r="H131" s="11"/>
      <c r="I131" s="11"/>
      <c r="J131" s="11"/>
      <c r="K131" s="11"/>
      <c r="L131" s="11"/>
      <c r="M131" s="11"/>
      <c r="U131" s="148">
        <v>0</v>
      </c>
      <c r="V131" s="159">
        <v>5</v>
      </c>
      <c r="W131" s="159">
        <v>10</v>
      </c>
      <c r="X131" s="159">
        <v>13</v>
      </c>
      <c r="Y131" s="159">
        <v>15</v>
      </c>
      <c r="Z131" s="168">
        <v>8</v>
      </c>
      <c r="AA131" s="159">
        <v>7</v>
      </c>
      <c r="AB131" s="170">
        <v>8</v>
      </c>
      <c r="AC131" s="171">
        <v>7</v>
      </c>
      <c r="AD131" s="159">
        <v>5</v>
      </c>
    </row>
    <row r="132" spans="1:30" x14ac:dyDescent="0.25">
      <c r="A132" s="6" t="s">
        <v>108</v>
      </c>
      <c r="B132" s="15"/>
      <c r="C132" s="5"/>
      <c r="D132" s="5"/>
      <c r="E132" s="5"/>
      <c r="F132" s="11"/>
      <c r="G132" s="11"/>
      <c r="H132" s="11"/>
      <c r="I132" s="11"/>
      <c r="J132" s="11"/>
      <c r="K132" s="11"/>
      <c r="L132" s="11"/>
      <c r="M132" s="11"/>
      <c r="U132" s="148">
        <v>0</v>
      </c>
      <c r="V132" s="159">
        <v>3</v>
      </c>
      <c r="W132" s="159">
        <v>19</v>
      </c>
      <c r="X132" s="159">
        <v>42</v>
      </c>
      <c r="Y132" s="159">
        <v>50</v>
      </c>
      <c r="Z132" s="168">
        <v>68</v>
      </c>
      <c r="AA132" s="159">
        <v>152</v>
      </c>
      <c r="AB132" s="170">
        <v>148</v>
      </c>
      <c r="AC132" s="171">
        <v>118</v>
      </c>
      <c r="AD132" s="159">
        <v>72</v>
      </c>
    </row>
    <row r="133" spans="1:30" x14ac:dyDescent="0.25">
      <c r="A133" s="6" t="s">
        <v>109</v>
      </c>
      <c r="B133" s="15"/>
      <c r="C133" s="5"/>
      <c r="D133" s="5"/>
      <c r="E133" s="5"/>
      <c r="F133" s="11"/>
      <c r="G133" s="11"/>
      <c r="H133" s="11"/>
      <c r="I133" s="11"/>
      <c r="J133" s="11"/>
      <c r="K133" s="11"/>
      <c r="L133" s="11"/>
      <c r="M133" s="11"/>
      <c r="U133" s="148">
        <v>0</v>
      </c>
      <c r="V133" s="159">
        <v>0</v>
      </c>
      <c r="W133" s="159">
        <v>7</v>
      </c>
      <c r="X133" s="159">
        <v>6</v>
      </c>
      <c r="Y133" s="159">
        <v>5</v>
      </c>
      <c r="Z133" s="168">
        <v>8</v>
      </c>
      <c r="AA133" s="159">
        <v>40</v>
      </c>
      <c r="AB133" s="170">
        <v>62</v>
      </c>
      <c r="AC133" s="171">
        <v>33</v>
      </c>
      <c r="AD133" s="159">
        <v>22</v>
      </c>
    </row>
    <row r="134" spans="1:30" x14ac:dyDescent="0.25">
      <c r="A134" s="9" t="s">
        <v>110</v>
      </c>
      <c r="B134" s="15"/>
      <c r="C134" s="5"/>
      <c r="D134" s="5"/>
      <c r="E134" s="5"/>
      <c r="F134" s="11"/>
      <c r="G134" s="11"/>
      <c r="H134" s="11"/>
      <c r="I134" s="11"/>
      <c r="J134" s="11" t="s">
        <v>29</v>
      </c>
      <c r="K134" s="11" t="s">
        <v>29</v>
      </c>
      <c r="L134" s="11" t="s">
        <v>29</v>
      </c>
      <c r="M134" s="11">
        <v>8</v>
      </c>
      <c r="N134" s="11">
        <v>21</v>
      </c>
      <c r="O134" s="11">
        <v>30</v>
      </c>
      <c r="P134" s="11">
        <v>58</v>
      </c>
      <c r="Q134" s="11">
        <v>62</v>
      </c>
      <c r="R134" s="11">
        <v>63</v>
      </c>
      <c r="S134" s="11">
        <v>44</v>
      </c>
      <c r="T134" s="11">
        <v>47</v>
      </c>
      <c r="U134" s="148">
        <v>55</v>
      </c>
      <c r="V134" s="148">
        <v>55</v>
      </c>
      <c r="W134" s="148">
        <v>51</v>
      </c>
      <c r="X134" s="148">
        <v>43</v>
      </c>
      <c r="Y134" s="148">
        <v>32</v>
      </c>
      <c r="Z134" s="149">
        <v>32</v>
      </c>
      <c r="AA134" s="148">
        <v>49</v>
      </c>
      <c r="AB134" s="150">
        <f>SUM(AB135:AB140)</f>
        <v>69</v>
      </c>
      <c r="AC134" s="150">
        <f>SUM(AC135:AC140)</f>
        <v>87</v>
      </c>
      <c r="AD134" s="150">
        <f>SUM(AD135:AD140)</f>
        <v>72</v>
      </c>
    </row>
    <row r="135" spans="1:30" x14ac:dyDescent="0.25">
      <c r="A135" s="6" t="s">
        <v>34</v>
      </c>
      <c r="B135" s="15"/>
      <c r="C135" s="5"/>
      <c r="D135" s="5"/>
      <c r="E135" s="5"/>
      <c r="F135" s="11"/>
      <c r="G135" s="11"/>
      <c r="H135" s="11"/>
      <c r="I135" s="11"/>
      <c r="J135" s="11"/>
      <c r="K135" s="11"/>
      <c r="L135" s="11"/>
      <c r="M135" s="11"/>
      <c r="O135" s="110"/>
      <c r="P135" s="121"/>
      <c r="T135" s="17"/>
      <c r="V135" s="148">
        <v>14</v>
      </c>
      <c r="W135" s="148">
        <v>0</v>
      </c>
      <c r="X135" s="148">
        <v>25</v>
      </c>
      <c r="Y135" s="148">
        <v>23</v>
      </c>
      <c r="Z135" s="149">
        <v>28</v>
      </c>
      <c r="AA135" s="148">
        <v>43</v>
      </c>
      <c r="AB135" s="150">
        <v>26</v>
      </c>
      <c r="AC135" s="151">
        <v>3</v>
      </c>
      <c r="AD135" s="148">
        <v>0</v>
      </c>
    </row>
    <row r="136" spans="1:30" x14ac:dyDescent="0.25">
      <c r="A136" s="88" t="s">
        <v>111</v>
      </c>
      <c r="U136" s="148">
        <v>55</v>
      </c>
      <c r="V136" s="148">
        <v>0</v>
      </c>
      <c r="W136" s="148">
        <v>12</v>
      </c>
      <c r="X136" s="148">
        <v>6</v>
      </c>
      <c r="Y136" s="148">
        <v>3</v>
      </c>
      <c r="Z136" s="149">
        <v>1</v>
      </c>
      <c r="AA136" s="148">
        <v>1</v>
      </c>
      <c r="AB136" s="150">
        <v>0</v>
      </c>
      <c r="AC136" s="151">
        <v>0</v>
      </c>
      <c r="AD136" s="148">
        <v>0</v>
      </c>
    </row>
    <row r="137" spans="1:30" x14ac:dyDescent="0.25">
      <c r="A137" s="47" t="s">
        <v>102</v>
      </c>
      <c r="U137" s="148">
        <v>0</v>
      </c>
      <c r="V137" s="148">
        <v>0</v>
      </c>
      <c r="W137" s="148">
        <v>0</v>
      </c>
      <c r="X137" s="148">
        <v>0</v>
      </c>
      <c r="Y137" s="148">
        <v>1</v>
      </c>
      <c r="Z137" s="149">
        <v>0</v>
      </c>
      <c r="AA137" s="148">
        <v>0</v>
      </c>
      <c r="AB137" s="150">
        <v>0</v>
      </c>
      <c r="AC137" s="151">
        <v>0</v>
      </c>
      <c r="AD137" s="148">
        <v>0</v>
      </c>
    </row>
    <row r="138" spans="1:30" x14ac:dyDescent="0.25">
      <c r="A138" s="58" t="s">
        <v>112</v>
      </c>
      <c r="B138" s="15"/>
      <c r="C138" s="5"/>
      <c r="D138" s="5"/>
      <c r="E138" s="5"/>
      <c r="F138" s="11"/>
      <c r="G138" s="11"/>
      <c r="H138" s="11"/>
      <c r="I138" s="11"/>
      <c r="J138" s="11"/>
      <c r="K138" s="11"/>
      <c r="L138" s="11"/>
      <c r="M138" s="11"/>
      <c r="U138" s="148">
        <v>0</v>
      </c>
      <c r="V138" s="148">
        <v>0</v>
      </c>
      <c r="W138" s="159">
        <v>24</v>
      </c>
      <c r="X138" s="148">
        <v>12</v>
      </c>
      <c r="Y138" s="148">
        <v>4</v>
      </c>
      <c r="Z138" s="149">
        <v>2</v>
      </c>
      <c r="AA138" s="148">
        <v>2</v>
      </c>
      <c r="AB138" s="150">
        <v>1</v>
      </c>
      <c r="AC138" s="151">
        <v>1</v>
      </c>
      <c r="AD138" s="148">
        <v>1</v>
      </c>
    </row>
    <row r="139" spans="1:30" s="84" customFormat="1" x14ac:dyDescent="0.25">
      <c r="A139" s="58" t="s">
        <v>113</v>
      </c>
      <c r="B139" s="15"/>
      <c r="C139" s="5"/>
      <c r="D139" s="5"/>
      <c r="E139" s="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48">
        <v>0</v>
      </c>
      <c r="V139" s="148">
        <v>0</v>
      </c>
      <c r="W139" s="148">
        <v>0</v>
      </c>
      <c r="X139" s="148">
        <v>0</v>
      </c>
      <c r="Y139" s="148">
        <v>1</v>
      </c>
      <c r="Z139" s="149">
        <v>0</v>
      </c>
      <c r="AA139" s="150">
        <v>3</v>
      </c>
      <c r="AB139" s="150">
        <v>42</v>
      </c>
      <c r="AC139" s="151">
        <v>83</v>
      </c>
      <c r="AD139" s="148">
        <v>71</v>
      </c>
    </row>
    <row r="140" spans="1:30" x14ac:dyDescent="0.25">
      <c r="A140" s="58" t="s">
        <v>104</v>
      </c>
      <c r="B140" s="15"/>
      <c r="C140" s="5"/>
      <c r="D140" s="5"/>
      <c r="E140" s="5"/>
      <c r="F140" s="11"/>
      <c r="G140" s="11"/>
      <c r="H140" s="11"/>
      <c r="I140" s="11"/>
      <c r="J140" s="11"/>
      <c r="K140" s="11"/>
      <c r="L140" s="11"/>
      <c r="M140" s="11"/>
      <c r="U140" s="148">
        <v>0</v>
      </c>
      <c r="V140" s="148">
        <v>41</v>
      </c>
      <c r="W140" s="148">
        <v>0</v>
      </c>
      <c r="X140" s="148">
        <v>0</v>
      </c>
      <c r="Y140" s="148">
        <v>0</v>
      </c>
      <c r="Z140" s="149">
        <v>0</v>
      </c>
      <c r="AA140" s="148">
        <v>0</v>
      </c>
      <c r="AB140" s="150">
        <v>0</v>
      </c>
      <c r="AC140" s="151">
        <v>0</v>
      </c>
      <c r="AD140" s="148">
        <v>0</v>
      </c>
    </row>
    <row r="141" spans="1:30" ht="14.25" customHeight="1" x14ac:dyDescent="0.25">
      <c r="A141" s="9" t="s">
        <v>114</v>
      </c>
      <c r="B141" s="15">
        <v>364</v>
      </c>
      <c r="C141" s="5">
        <v>383</v>
      </c>
      <c r="D141" s="5">
        <v>385</v>
      </c>
      <c r="E141" s="5">
        <v>301</v>
      </c>
      <c r="F141" s="11">
        <v>281</v>
      </c>
      <c r="G141" s="11">
        <v>240</v>
      </c>
      <c r="H141" s="11">
        <v>0</v>
      </c>
      <c r="I141" s="11">
        <v>0</v>
      </c>
      <c r="J141" s="11">
        <v>0</v>
      </c>
      <c r="K141" s="11">
        <v>0</v>
      </c>
      <c r="L141" s="11">
        <v>15</v>
      </c>
      <c r="M141" s="11">
        <v>17</v>
      </c>
      <c r="N141" s="11">
        <v>20</v>
      </c>
      <c r="O141" s="11">
        <v>23</v>
      </c>
      <c r="P141" s="11">
        <v>24</v>
      </c>
      <c r="Q141" s="11">
        <v>25</v>
      </c>
      <c r="R141" s="11">
        <v>37</v>
      </c>
      <c r="S141" s="11">
        <v>44</v>
      </c>
      <c r="T141" s="11">
        <v>45</v>
      </c>
      <c r="U141" s="148">
        <f t="shared" ref="U141:AC141" si="35">U142+U143</f>
        <v>0</v>
      </c>
      <c r="V141" s="148">
        <f t="shared" si="35"/>
        <v>0</v>
      </c>
      <c r="W141" s="148">
        <f t="shared" si="35"/>
        <v>0</v>
      </c>
      <c r="X141" s="148">
        <f t="shared" si="35"/>
        <v>0</v>
      </c>
      <c r="Y141" s="148">
        <f t="shared" si="35"/>
        <v>0</v>
      </c>
      <c r="Z141" s="148">
        <f t="shared" si="35"/>
        <v>35</v>
      </c>
      <c r="AA141" s="148">
        <f t="shared" si="35"/>
        <v>75</v>
      </c>
      <c r="AB141" s="148">
        <f t="shared" si="35"/>
        <v>102</v>
      </c>
      <c r="AC141" s="148">
        <f t="shared" si="35"/>
        <v>91</v>
      </c>
      <c r="AD141" s="148">
        <f>AD142+AD143</f>
        <v>73</v>
      </c>
    </row>
    <row r="142" spans="1:30" s="95" customFormat="1" ht="14.25" customHeight="1" x14ac:dyDescent="0.25">
      <c r="A142" s="6" t="s">
        <v>34</v>
      </c>
      <c r="B142" s="19"/>
      <c r="C142" s="230"/>
      <c r="D142" s="230"/>
      <c r="E142" s="230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159">
        <v>0</v>
      </c>
      <c r="V142" s="159">
        <v>0</v>
      </c>
      <c r="W142" s="159">
        <v>0</v>
      </c>
      <c r="X142" s="159">
        <v>0</v>
      </c>
      <c r="Y142" s="159">
        <v>0</v>
      </c>
      <c r="Z142" s="168">
        <v>34</v>
      </c>
      <c r="AA142" s="159">
        <v>75</v>
      </c>
      <c r="AB142" s="170">
        <v>102</v>
      </c>
      <c r="AC142" s="171">
        <v>91</v>
      </c>
      <c r="AD142" s="159">
        <v>73</v>
      </c>
    </row>
    <row r="143" spans="1:30" ht="14.25" customHeight="1" x14ac:dyDescent="0.25">
      <c r="A143" s="6" t="s">
        <v>115</v>
      </c>
      <c r="B143" s="15"/>
      <c r="C143" s="5"/>
      <c r="D143" s="5"/>
      <c r="E143" s="5"/>
      <c r="F143" s="11"/>
      <c r="G143" s="11"/>
      <c r="H143" s="11"/>
      <c r="I143" s="11"/>
      <c r="J143" s="11"/>
      <c r="K143" s="11"/>
      <c r="L143" s="11"/>
      <c r="M143" s="11"/>
      <c r="U143" s="148">
        <v>0</v>
      </c>
      <c r="V143" s="148">
        <v>0</v>
      </c>
      <c r="W143" s="148">
        <v>0</v>
      </c>
      <c r="X143" s="148">
        <v>0</v>
      </c>
      <c r="Y143" s="148">
        <v>0</v>
      </c>
      <c r="Z143" s="149">
        <v>1</v>
      </c>
      <c r="AA143" s="148">
        <v>0</v>
      </c>
      <c r="AB143" s="150">
        <v>0</v>
      </c>
      <c r="AC143" s="151">
        <v>0</v>
      </c>
      <c r="AD143" s="148">
        <v>0</v>
      </c>
    </row>
    <row r="144" spans="1:30" ht="14.25" customHeight="1" x14ac:dyDescent="0.25">
      <c r="A144" s="9" t="s">
        <v>116</v>
      </c>
      <c r="B144" s="15"/>
      <c r="C144" s="5"/>
      <c r="D144" s="5"/>
      <c r="E144" s="5"/>
      <c r="F144" s="11"/>
      <c r="G144" s="11"/>
      <c r="H144" s="11"/>
      <c r="I144" s="11"/>
      <c r="J144" s="11" t="s">
        <v>29</v>
      </c>
      <c r="K144" s="11" t="s">
        <v>29</v>
      </c>
      <c r="L144" s="11" t="s">
        <v>29</v>
      </c>
      <c r="M144" s="11">
        <v>5</v>
      </c>
      <c r="N144" s="11">
        <v>14</v>
      </c>
      <c r="O144" s="11">
        <v>11</v>
      </c>
      <c r="P144" s="11">
        <v>13</v>
      </c>
      <c r="Q144" s="11">
        <v>13</v>
      </c>
      <c r="R144" s="11">
        <v>12</v>
      </c>
      <c r="S144" s="11">
        <v>11</v>
      </c>
      <c r="T144" s="11">
        <v>13</v>
      </c>
      <c r="U144" s="148">
        <v>13</v>
      </c>
      <c r="V144" s="148">
        <v>5</v>
      </c>
      <c r="W144" s="148">
        <v>1</v>
      </c>
      <c r="X144" s="148">
        <v>0</v>
      </c>
      <c r="Y144" s="148">
        <v>0</v>
      </c>
      <c r="Z144" s="149">
        <v>0</v>
      </c>
      <c r="AA144" s="148">
        <v>0</v>
      </c>
      <c r="AB144" s="150">
        <v>0</v>
      </c>
      <c r="AC144" s="151">
        <v>0</v>
      </c>
      <c r="AD144" s="148">
        <v>0</v>
      </c>
    </row>
    <row r="145" spans="1:34" ht="14.25" customHeight="1" x14ac:dyDescent="0.25">
      <c r="A145" s="70" t="s">
        <v>54</v>
      </c>
      <c r="B145" s="12"/>
      <c r="C145" s="13"/>
      <c r="D145" s="13"/>
      <c r="E145" s="13"/>
      <c r="F145" s="14">
        <f>SUM(F112:F144)</f>
        <v>562</v>
      </c>
      <c r="G145" s="14">
        <f>SUM(G112:G144)</f>
        <v>480</v>
      </c>
      <c r="H145" s="44">
        <f>SUM(H112:H144)</f>
        <v>236</v>
      </c>
      <c r="I145" s="44">
        <f>SUM(I112:I144)</f>
        <v>230</v>
      </c>
      <c r="J145" s="44">
        <f>SUM(J112:J144)</f>
        <v>269</v>
      </c>
      <c r="K145" s="44">
        <f>SUM(K112:K144)</f>
        <v>369</v>
      </c>
      <c r="L145" s="44">
        <f>SUM(L112:L144)</f>
        <v>470</v>
      </c>
      <c r="M145" s="44">
        <f>SUM(M112:M144)</f>
        <v>511</v>
      </c>
      <c r="N145" s="44">
        <f>SUM(N112:N144)</f>
        <v>579</v>
      </c>
      <c r="O145" s="44">
        <f>SUM(O112:O144)</f>
        <v>566</v>
      </c>
      <c r="P145" s="44">
        <f>SUM(P112:P144)</f>
        <v>549</v>
      </c>
      <c r="Q145" s="44">
        <f>SUM(Q112:Q144)</f>
        <v>489</v>
      </c>
      <c r="R145" s="44">
        <f>SUM(R112:R144)</f>
        <v>449</v>
      </c>
      <c r="S145" s="44">
        <f>SUM(S112:S144)</f>
        <v>424</v>
      </c>
      <c r="T145" s="44">
        <f>T112+T115+T134+T141+T144</f>
        <v>467</v>
      </c>
      <c r="U145" s="161">
        <f>U112+U115+U134+U141+U144</f>
        <v>468</v>
      </c>
      <c r="V145" s="161">
        <f>V112+V115+V130+V134+V141+V144</f>
        <v>410</v>
      </c>
      <c r="W145" s="161">
        <f>W112+W115+W130+W134+W141+W144</f>
        <v>397</v>
      </c>
      <c r="X145" s="161">
        <f>X112+X115+X130+X134+X141+X144</f>
        <v>421</v>
      </c>
      <c r="Y145" s="161">
        <f>Y112+Y115+Y130+Y134+Y141+Y144</f>
        <v>483</v>
      </c>
      <c r="Z145" s="193">
        <f>Z112+Z115+Z130+Z134+Z141+Z144</f>
        <v>531</v>
      </c>
      <c r="AA145" s="193">
        <f>AA112+AA115+AA130+AA134+AA141+AA144</f>
        <v>730</v>
      </c>
      <c r="AB145" s="194">
        <f>AB112+AB115+AB130+AB134+AB141+AB144</f>
        <v>804</v>
      </c>
      <c r="AC145" s="199">
        <f>AC112+AC115+AC130+AC134+AC141+AC144</f>
        <v>764</v>
      </c>
      <c r="AD145" s="199">
        <f>AD112+AD115+AD130+AD134+AD141+AD144</f>
        <v>689</v>
      </c>
    </row>
    <row r="146" spans="1:34" ht="14.25" customHeight="1" x14ac:dyDescent="0.25">
      <c r="A146" s="22" t="s">
        <v>98</v>
      </c>
      <c r="B146" s="15"/>
      <c r="C146" s="5"/>
      <c r="D146" s="5"/>
      <c r="E146" s="5"/>
      <c r="F146" s="11"/>
      <c r="G146" s="11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00"/>
      <c r="V146" s="200"/>
      <c r="W146" s="200"/>
      <c r="X146" s="148">
        <v>0</v>
      </c>
      <c r="Y146" s="148">
        <v>1</v>
      </c>
      <c r="Z146" s="149">
        <v>0</v>
      </c>
      <c r="AA146" s="149">
        <v>1</v>
      </c>
      <c r="AB146" s="150">
        <v>2</v>
      </c>
      <c r="AC146" s="151">
        <v>0</v>
      </c>
      <c r="AD146" s="148">
        <v>0</v>
      </c>
    </row>
    <row r="147" spans="1:34" ht="14.25" customHeight="1" x14ac:dyDescent="0.25">
      <c r="A147" s="10" t="s">
        <v>117</v>
      </c>
      <c r="R147" s="11" t="s">
        <v>29</v>
      </c>
      <c r="S147" s="11">
        <v>12</v>
      </c>
      <c r="T147" s="11">
        <v>14</v>
      </c>
      <c r="U147" s="148">
        <v>5</v>
      </c>
      <c r="V147" s="148">
        <v>6</v>
      </c>
      <c r="W147" s="159">
        <v>14</v>
      </c>
      <c r="X147" s="148">
        <v>11</v>
      </c>
      <c r="Y147" s="158">
        <v>16</v>
      </c>
      <c r="Z147" s="149">
        <v>11</v>
      </c>
      <c r="AA147" s="149">
        <v>13</v>
      </c>
      <c r="AB147" s="177">
        <v>11</v>
      </c>
      <c r="AC147" s="151">
        <v>6</v>
      </c>
      <c r="AD147" s="148">
        <v>7</v>
      </c>
    </row>
    <row r="148" spans="1:34" s="2" customFormat="1" x14ac:dyDescent="0.25">
      <c r="A148" s="22" t="s">
        <v>118</v>
      </c>
      <c r="B148" s="15"/>
      <c r="C148" s="5"/>
      <c r="D148" s="5"/>
      <c r="E148" s="5"/>
      <c r="F148" s="11"/>
      <c r="G148" s="11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11">
        <v>3</v>
      </c>
      <c r="S148" s="11">
        <v>1</v>
      </c>
      <c r="T148" s="11">
        <v>5</v>
      </c>
      <c r="U148" s="148">
        <v>7</v>
      </c>
      <c r="V148" s="148">
        <v>2</v>
      </c>
      <c r="W148" s="148">
        <v>5</v>
      </c>
      <c r="X148" s="148">
        <v>5</v>
      </c>
      <c r="Y148" s="158">
        <v>7</v>
      </c>
      <c r="Z148" s="149">
        <v>6</v>
      </c>
      <c r="AA148" s="148">
        <v>6</v>
      </c>
      <c r="AB148" s="177">
        <v>8</v>
      </c>
      <c r="AC148" s="171">
        <v>5</v>
      </c>
      <c r="AD148" s="159">
        <v>6</v>
      </c>
    </row>
    <row r="149" spans="1:34" ht="14.25" customHeight="1" x14ac:dyDescent="0.25">
      <c r="A149" s="98" t="s">
        <v>119</v>
      </c>
      <c r="B149" s="15"/>
      <c r="C149" s="5"/>
      <c r="D149" s="5"/>
      <c r="E149" s="5"/>
      <c r="F149" s="11"/>
      <c r="G149" s="11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11" t="s">
        <v>29</v>
      </c>
      <c r="S149" s="11">
        <v>0</v>
      </c>
      <c r="T149" s="11">
        <v>1</v>
      </c>
      <c r="U149" s="148">
        <v>2</v>
      </c>
      <c r="V149" s="148">
        <v>2</v>
      </c>
      <c r="W149" s="148">
        <v>6</v>
      </c>
      <c r="X149" s="148">
        <v>5</v>
      </c>
      <c r="Y149" s="158">
        <v>4</v>
      </c>
      <c r="Z149" s="149">
        <v>2</v>
      </c>
      <c r="AA149" s="148">
        <v>0</v>
      </c>
      <c r="AB149" s="177">
        <v>0</v>
      </c>
      <c r="AC149" s="151">
        <v>3</v>
      </c>
      <c r="AD149" s="148">
        <v>7</v>
      </c>
    </row>
    <row r="150" spans="1:34" s="2" customFormat="1" x14ac:dyDescent="0.25">
      <c r="A150" s="98" t="s">
        <v>120</v>
      </c>
      <c r="B150" s="15"/>
      <c r="C150" s="5"/>
      <c r="D150" s="5"/>
      <c r="E150" s="5"/>
      <c r="F150" s="11"/>
      <c r="G150" s="11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11"/>
      <c r="S150" s="11"/>
      <c r="T150" s="11"/>
      <c r="U150" s="148">
        <v>0</v>
      </c>
      <c r="V150" s="148">
        <v>0</v>
      </c>
      <c r="W150" s="148">
        <v>0</v>
      </c>
      <c r="X150" s="148">
        <v>0</v>
      </c>
      <c r="Y150" s="158">
        <v>5</v>
      </c>
      <c r="Z150" s="149">
        <v>6</v>
      </c>
      <c r="AA150" s="148">
        <v>5</v>
      </c>
      <c r="AB150" s="177">
        <v>8</v>
      </c>
      <c r="AC150" s="171">
        <v>7</v>
      </c>
      <c r="AD150" s="159">
        <v>10</v>
      </c>
    </row>
    <row r="151" spans="1:34" x14ac:dyDescent="0.25">
      <c r="A151" s="130" t="s">
        <v>121</v>
      </c>
      <c r="B151" s="15"/>
      <c r="C151" s="5"/>
      <c r="D151" s="5"/>
      <c r="E151" s="5"/>
      <c r="F151" s="11"/>
      <c r="G151" s="11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U151" s="148">
        <v>0</v>
      </c>
      <c r="V151" s="148">
        <v>0</v>
      </c>
      <c r="W151" s="148">
        <v>5</v>
      </c>
      <c r="X151" s="148">
        <v>5</v>
      </c>
      <c r="Y151" s="158">
        <v>1</v>
      </c>
      <c r="Z151" s="149">
        <v>0</v>
      </c>
      <c r="AA151" s="148">
        <v>0</v>
      </c>
      <c r="AB151" s="177">
        <v>0</v>
      </c>
      <c r="AC151" s="201">
        <v>0</v>
      </c>
      <c r="AD151" s="201">
        <v>0</v>
      </c>
    </row>
    <row r="152" spans="1:34" s="2" customFormat="1" x14ac:dyDescent="0.25">
      <c r="A152" s="22" t="s">
        <v>122</v>
      </c>
      <c r="B152" s="15"/>
      <c r="C152" s="5"/>
      <c r="D152" s="5"/>
      <c r="E152" s="5"/>
      <c r="F152" s="11"/>
      <c r="G152" s="11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11" t="s">
        <v>29</v>
      </c>
      <c r="S152" s="11">
        <v>6</v>
      </c>
      <c r="T152" s="11">
        <v>8</v>
      </c>
      <c r="U152" s="148">
        <v>3</v>
      </c>
      <c r="V152" s="148">
        <v>6</v>
      </c>
      <c r="W152" s="148">
        <v>7</v>
      </c>
      <c r="X152" s="148">
        <v>1</v>
      </c>
      <c r="Y152" s="158">
        <v>1</v>
      </c>
      <c r="Z152" s="149">
        <v>0</v>
      </c>
      <c r="AA152" s="148">
        <v>0</v>
      </c>
      <c r="AB152" s="177">
        <v>0</v>
      </c>
      <c r="AC152" s="201">
        <v>0</v>
      </c>
      <c r="AD152" s="201">
        <v>0</v>
      </c>
    </row>
    <row r="153" spans="1:34" s="2" customFormat="1" x14ac:dyDescent="0.25">
      <c r="A153" s="22" t="s">
        <v>123</v>
      </c>
      <c r="B153" s="15"/>
      <c r="C153" s="5"/>
      <c r="D153" s="5"/>
      <c r="E153" s="5"/>
      <c r="F153" s="11"/>
      <c r="G153" s="11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1"/>
      <c r="S153" s="11"/>
      <c r="T153" s="11"/>
      <c r="U153" s="158">
        <v>0</v>
      </c>
      <c r="V153" s="158">
        <v>0</v>
      </c>
      <c r="W153" s="158">
        <v>0</v>
      </c>
      <c r="X153" s="158">
        <v>0</v>
      </c>
      <c r="Y153" s="158">
        <v>0</v>
      </c>
      <c r="Z153" s="149">
        <v>0</v>
      </c>
      <c r="AA153" s="148">
        <v>0</v>
      </c>
      <c r="AB153" s="177">
        <v>0</v>
      </c>
      <c r="AC153" s="171">
        <v>3</v>
      </c>
      <c r="AD153" s="201">
        <v>0</v>
      </c>
    </row>
    <row r="154" spans="1:34" s="2" customFormat="1" x14ac:dyDescent="0.25">
      <c r="A154" s="70" t="s">
        <v>60</v>
      </c>
      <c r="B154" s="12"/>
      <c r="C154" s="13"/>
      <c r="D154" s="13"/>
      <c r="E154" s="13"/>
      <c r="F154" s="14"/>
      <c r="G154" s="1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>
        <f t="shared" ref="R154:W154" si="36">SUM(R147:R152)</f>
        <v>3</v>
      </c>
      <c r="S154" s="44">
        <f t="shared" si="36"/>
        <v>19</v>
      </c>
      <c r="T154" s="44">
        <f t="shared" si="36"/>
        <v>28</v>
      </c>
      <c r="U154" s="161">
        <f t="shared" si="36"/>
        <v>17</v>
      </c>
      <c r="V154" s="161">
        <f t="shared" si="36"/>
        <v>16</v>
      </c>
      <c r="W154" s="161">
        <f t="shared" si="36"/>
        <v>37</v>
      </c>
      <c r="X154" s="163">
        <f>SUM(X146:X153)</f>
        <v>27</v>
      </c>
      <c r="Y154" s="163">
        <f>SUM(Y146:Y153)</f>
        <v>35</v>
      </c>
      <c r="Z154" s="163">
        <f t="shared" ref="Z154:AA154" si="37">SUM(Z146:Z153)</f>
        <v>25</v>
      </c>
      <c r="AA154" s="163">
        <f t="shared" si="37"/>
        <v>25</v>
      </c>
      <c r="AB154" s="163">
        <f>SUM(AB146:AB153)</f>
        <v>29</v>
      </c>
      <c r="AC154" s="164">
        <f>SUM(AC146:AC153)</f>
        <v>24</v>
      </c>
      <c r="AD154" s="164">
        <f>SUM(AD146:AD153)</f>
        <v>30</v>
      </c>
    </row>
    <row r="155" spans="1:34" s="2" customFormat="1" x14ac:dyDescent="0.25">
      <c r="A155" s="87" t="s">
        <v>124</v>
      </c>
      <c r="B155" s="24"/>
      <c r="C155" s="25"/>
      <c r="D155" s="25"/>
      <c r="E155" s="25"/>
      <c r="F155" s="23">
        <f>SUM(F112:F144)</f>
        <v>562</v>
      </c>
      <c r="G155" s="23">
        <f>SUM(G112:G144)</f>
        <v>480</v>
      </c>
      <c r="H155" s="23">
        <f>SUM(H112:H144)</f>
        <v>236</v>
      </c>
      <c r="I155" s="23">
        <f>SUM(I112:I144)</f>
        <v>230</v>
      </c>
      <c r="J155" s="23">
        <f>SUM(J112:J144)</f>
        <v>269</v>
      </c>
      <c r="K155" s="23">
        <f>SUM(K112:K144)</f>
        <v>369</v>
      </c>
      <c r="L155" s="23">
        <f>SUM(L112:L144)</f>
        <v>470</v>
      </c>
      <c r="M155" s="23">
        <f>SUM(M112:M144)+M106</f>
        <v>511</v>
      </c>
      <c r="N155" s="23">
        <f>SUM(N112:N144)+N106</f>
        <v>579</v>
      </c>
      <c r="O155" s="23">
        <f>SUM(O112:O144)+O106</f>
        <v>566</v>
      </c>
      <c r="P155" s="23">
        <f>SUM(P112:P144)+P111</f>
        <v>549</v>
      </c>
      <c r="Q155" s="23">
        <f>SUM(Q112:Q144)+Q106</f>
        <v>496</v>
      </c>
      <c r="R155" s="23">
        <f>SUM(R112:R144)+R154+R111</f>
        <v>465</v>
      </c>
      <c r="S155" s="23">
        <f>SUM(S112:S144)+S154+S111</f>
        <v>465</v>
      </c>
      <c r="T155" s="23">
        <f>T145+T154+T111</f>
        <v>523</v>
      </c>
      <c r="U155" s="200">
        <f>U145+U154+U111</f>
        <v>522</v>
      </c>
      <c r="V155" s="200">
        <f>V145+V154+V111</f>
        <v>464</v>
      </c>
      <c r="W155" s="200">
        <f>W145+W154+W111</f>
        <v>481</v>
      </c>
      <c r="X155" s="200">
        <f>X145+X154+X111</f>
        <v>495</v>
      </c>
      <c r="Y155" s="196">
        <f>Y111+Y145+Y154</f>
        <v>564</v>
      </c>
      <c r="Z155" s="197">
        <f>Z111+Z145+Z154</f>
        <v>596</v>
      </c>
      <c r="AA155" s="197">
        <f>AA111+AA145+AA154</f>
        <v>791</v>
      </c>
      <c r="AB155" s="198">
        <f>AB111+AB145+AB154</f>
        <v>865</v>
      </c>
      <c r="AC155" s="202">
        <f>AC111+AC145+AC154</f>
        <v>817</v>
      </c>
      <c r="AD155" s="202">
        <f>AD111+AD145+AD154</f>
        <v>749</v>
      </c>
    </row>
    <row r="156" spans="1:34" s="2" customFormat="1" x14ac:dyDescent="0.25">
      <c r="A156" s="87" t="s">
        <v>283</v>
      </c>
      <c r="B156" s="11"/>
      <c r="C156" s="26"/>
      <c r="D156" s="26"/>
      <c r="E156" s="26"/>
      <c r="F156" s="26"/>
      <c r="G156" s="26"/>
      <c r="H156" s="26"/>
      <c r="I156" s="26"/>
      <c r="J156" s="26"/>
      <c r="K156" s="10"/>
      <c r="L156" s="10"/>
      <c r="M156" s="10"/>
      <c r="N156" s="11"/>
      <c r="O156" s="11"/>
      <c r="P156" s="11"/>
      <c r="Q156" s="11"/>
      <c r="R156" s="11"/>
      <c r="S156" s="11"/>
      <c r="T156" s="11"/>
      <c r="U156" s="148"/>
      <c r="V156" s="148"/>
      <c r="W156" s="148"/>
      <c r="X156" s="148"/>
      <c r="Y156" s="148"/>
      <c r="Z156" s="168"/>
      <c r="AA156" s="159"/>
      <c r="AB156" s="170"/>
      <c r="AC156" s="171"/>
      <c r="AD156" s="159"/>
    </row>
    <row r="157" spans="1:34" s="2" customFormat="1" x14ac:dyDescent="0.25">
      <c r="A157" s="22" t="s">
        <v>125</v>
      </c>
      <c r="B157" s="11"/>
      <c r="C157" s="26"/>
      <c r="D157" s="26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6"/>
      <c r="P157" s="26"/>
      <c r="Q157" s="26"/>
      <c r="R157" s="26"/>
      <c r="S157" s="26">
        <v>4</v>
      </c>
      <c r="T157" s="11">
        <v>5</v>
      </c>
      <c r="U157" s="148">
        <v>6</v>
      </c>
      <c r="V157" s="148">
        <v>11</v>
      </c>
      <c r="W157" s="148">
        <v>8</v>
      </c>
      <c r="X157" s="148">
        <v>6</v>
      </c>
      <c r="Y157" s="148">
        <v>4</v>
      </c>
      <c r="Z157" s="168">
        <v>2</v>
      </c>
      <c r="AA157" s="159">
        <v>4</v>
      </c>
      <c r="AB157" s="170">
        <v>6</v>
      </c>
      <c r="AC157" s="171">
        <v>7</v>
      </c>
      <c r="AD157" s="159">
        <v>11</v>
      </c>
    </row>
    <row r="158" spans="1:34" x14ac:dyDescent="0.25">
      <c r="A158" s="10" t="s">
        <v>248</v>
      </c>
      <c r="B158" s="15"/>
      <c r="C158" s="5"/>
      <c r="D158" s="5"/>
      <c r="E158" s="5"/>
      <c r="F158" s="11"/>
      <c r="G158" s="11"/>
      <c r="H158" s="11"/>
      <c r="I158" s="11"/>
      <c r="J158" s="11"/>
      <c r="K158" s="11"/>
      <c r="L158" s="11"/>
      <c r="M158" s="11">
        <v>0</v>
      </c>
      <c r="N158" s="11">
        <v>0</v>
      </c>
      <c r="O158" s="11">
        <v>0</v>
      </c>
      <c r="P158" s="11">
        <v>44</v>
      </c>
      <c r="Q158" s="11">
        <v>48</v>
      </c>
      <c r="R158" s="63">
        <v>48</v>
      </c>
      <c r="S158" s="63">
        <v>49</v>
      </c>
      <c r="T158" s="11">
        <v>49</v>
      </c>
      <c r="U158" s="148">
        <v>47</v>
      </c>
      <c r="V158" s="148">
        <v>48</v>
      </c>
      <c r="W158" s="148">
        <v>43</v>
      </c>
      <c r="X158" s="148">
        <v>45</v>
      </c>
      <c r="Y158" s="148">
        <v>44</v>
      </c>
      <c r="Z158" s="149">
        <v>45</v>
      </c>
      <c r="AA158" s="148">
        <v>51</v>
      </c>
      <c r="AB158" s="160">
        <v>51</v>
      </c>
      <c r="AC158" s="151">
        <v>48</v>
      </c>
      <c r="AD158" s="148">
        <v>49</v>
      </c>
      <c r="AH158" s="84"/>
    </row>
    <row r="159" spans="1:34" s="2" customFormat="1" x14ac:dyDescent="0.25">
      <c r="A159" s="22" t="s">
        <v>126</v>
      </c>
      <c r="B159" s="11"/>
      <c r="C159" s="26"/>
      <c r="D159" s="26"/>
      <c r="E159" s="26"/>
      <c r="F159" s="26"/>
      <c r="G159" s="26"/>
      <c r="H159" s="26"/>
      <c r="I159" s="26" t="s">
        <v>29</v>
      </c>
      <c r="J159" s="26" t="s">
        <v>29</v>
      </c>
      <c r="K159" s="26" t="s">
        <v>29</v>
      </c>
      <c r="L159" s="26" t="s">
        <v>29</v>
      </c>
      <c r="M159" s="26">
        <v>2</v>
      </c>
      <c r="N159" s="11">
        <v>8</v>
      </c>
      <c r="O159" s="11">
        <v>22</v>
      </c>
      <c r="P159" s="11">
        <v>30</v>
      </c>
      <c r="Q159" s="11">
        <v>35</v>
      </c>
      <c r="R159" s="11">
        <v>40</v>
      </c>
      <c r="S159" s="11">
        <v>43</v>
      </c>
      <c r="T159" s="11">
        <v>40</v>
      </c>
      <c r="U159" s="148">
        <v>39</v>
      </c>
      <c r="V159" s="148">
        <v>36</v>
      </c>
      <c r="W159" s="148">
        <v>35</v>
      </c>
      <c r="X159" s="148">
        <v>40</v>
      </c>
      <c r="Y159" s="148">
        <v>53</v>
      </c>
      <c r="Z159" s="149">
        <v>44</v>
      </c>
      <c r="AA159" s="148">
        <v>29</v>
      </c>
      <c r="AB159" s="150">
        <f>SUM(AB160:AB164)</f>
        <v>24</v>
      </c>
      <c r="AC159" s="150">
        <f t="shared" ref="AC159:AD159" si="38">SUM(AC160:AC164)</f>
        <v>23</v>
      </c>
      <c r="AD159" s="150">
        <f t="shared" si="38"/>
        <v>23</v>
      </c>
    </row>
    <row r="160" spans="1:34" s="2" customFormat="1" x14ac:dyDescent="0.25">
      <c r="A160" s="19" t="s">
        <v>34</v>
      </c>
      <c r="B160" s="17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17"/>
      <c r="O160" s="17"/>
      <c r="P160" s="17"/>
      <c r="Q160" s="17"/>
      <c r="R160" s="17">
        <v>6</v>
      </c>
      <c r="S160" s="17">
        <v>9</v>
      </c>
      <c r="T160" s="17">
        <v>0</v>
      </c>
      <c r="U160" s="159">
        <v>9</v>
      </c>
      <c r="V160" s="159">
        <v>9</v>
      </c>
      <c r="W160" s="148">
        <v>4</v>
      </c>
      <c r="X160" s="159">
        <v>1</v>
      </c>
      <c r="Y160" s="159">
        <v>1</v>
      </c>
      <c r="Z160" s="168">
        <v>1</v>
      </c>
      <c r="AA160" s="159">
        <v>2</v>
      </c>
      <c r="AB160" s="170">
        <v>1</v>
      </c>
      <c r="AC160" s="171">
        <v>1</v>
      </c>
      <c r="AD160" s="159">
        <v>2</v>
      </c>
    </row>
    <row r="161" spans="1:30" ht="17.45" customHeight="1" x14ac:dyDescent="0.25">
      <c r="A161" s="115" t="s">
        <v>127</v>
      </c>
      <c r="B161" s="17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17"/>
      <c r="O161" s="17"/>
      <c r="P161" s="17"/>
      <c r="Q161" s="17"/>
      <c r="R161" s="17"/>
      <c r="S161" s="17"/>
      <c r="T161" s="17"/>
      <c r="U161" s="159">
        <v>1</v>
      </c>
      <c r="V161" s="159">
        <v>3</v>
      </c>
      <c r="W161" s="148">
        <v>2</v>
      </c>
      <c r="X161" s="159"/>
      <c r="Y161" s="159">
        <v>2</v>
      </c>
      <c r="Z161" s="149">
        <v>0</v>
      </c>
      <c r="AA161" s="148">
        <v>0</v>
      </c>
      <c r="AB161" s="150">
        <v>0</v>
      </c>
      <c r="AC161" s="151">
        <v>0</v>
      </c>
      <c r="AD161" s="148">
        <v>0</v>
      </c>
    </row>
    <row r="162" spans="1:30" s="2" customFormat="1" x14ac:dyDescent="0.25">
      <c r="A162" s="6" t="s">
        <v>128</v>
      </c>
      <c r="B162" s="17"/>
      <c r="C162" s="28"/>
      <c r="D162" s="28"/>
      <c r="E162" s="28"/>
      <c r="F162" s="28"/>
      <c r="G162" s="28"/>
      <c r="H162" s="28"/>
      <c r="I162" s="28"/>
      <c r="J162" s="28"/>
      <c r="K162" s="28" t="s">
        <v>29</v>
      </c>
      <c r="L162" s="28" t="s">
        <v>29</v>
      </c>
      <c r="M162" s="28" t="s">
        <v>29</v>
      </c>
      <c r="N162" s="17" t="s">
        <v>29</v>
      </c>
      <c r="O162" s="17">
        <v>1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59">
        <v>2</v>
      </c>
      <c r="V162" s="159">
        <v>4</v>
      </c>
      <c r="W162" s="148">
        <v>3</v>
      </c>
      <c r="X162" s="159">
        <v>3</v>
      </c>
      <c r="Y162" s="159">
        <v>4</v>
      </c>
      <c r="Z162" s="168">
        <v>2</v>
      </c>
      <c r="AA162" s="159">
        <v>1</v>
      </c>
      <c r="AB162" s="170">
        <v>0</v>
      </c>
      <c r="AC162" s="171">
        <v>1</v>
      </c>
      <c r="AD162" s="159">
        <v>5</v>
      </c>
    </row>
    <row r="163" spans="1:30" s="2" customFormat="1" x14ac:dyDescent="0.25">
      <c r="A163" s="6" t="s">
        <v>129</v>
      </c>
      <c r="B163" s="17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17"/>
      <c r="O163" s="17"/>
      <c r="P163" s="17">
        <v>0</v>
      </c>
      <c r="Q163" s="17">
        <v>0</v>
      </c>
      <c r="R163" s="17">
        <v>0</v>
      </c>
      <c r="S163" s="17">
        <v>0</v>
      </c>
      <c r="T163" s="17">
        <v>2</v>
      </c>
      <c r="U163" s="159">
        <v>2</v>
      </c>
      <c r="V163" s="159">
        <v>5</v>
      </c>
      <c r="W163" s="148">
        <v>12</v>
      </c>
      <c r="X163" s="159">
        <v>10</v>
      </c>
      <c r="Y163" s="159">
        <v>10</v>
      </c>
      <c r="Z163" s="168">
        <v>4</v>
      </c>
      <c r="AA163" s="159">
        <v>5</v>
      </c>
      <c r="AB163" s="170">
        <v>3</v>
      </c>
      <c r="AC163" s="171">
        <v>5</v>
      </c>
      <c r="AD163" s="159">
        <v>5</v>
      </c>
    </row>
    <row r="164" spans="1:30" s="2" customFormat="1" x14ac:dyDescent="0.25">
      <c r="A164" s="61" t="s">
        <v>130</v>
      </c>
      <c r="B164" s="60"/>
      <c r="C164" s="60"/>
      <c r="D164" s="60"/>
      <c r="E164" s="17"/>
      <c r="F164" s="17"/>
      <c r="G164" s="17"/>
      <c r="H164" s="17"/>
      <c r="I164" s="17"/>
      <c r="J164" s="17"/>
      <c r="K164" s="17" t="s">
        <v>29</v>
      </c>
      <c r="L164" s="17" t="s">
        <v>29</v>
      </c>
      <c r="M164" s="17" t="s">
        <v>29</v>
      </c>
      <c r="N164" s="17" t="s">
        <v>29</v>
      </c>
      <c r="O164" s="17">
        <v>2</v>
      </c>
      <c r="P164" s="17">
        <v>28</v>
      </c>
      <c r="Q164" s="17">
        <v>32</v>
      </c>
      <c r="R164" s="17">
        <v>34</v>
      </c>
      <c r="S164" s="17">
        <v>34</v>
      </c>
      <c r="T164" s="17">
        <v>25</v>
      </c>
      <c r="U164" s="159">
        <v>25</v>
      </c>
      <c r="V164" s="159">
        <v>15</v>
      </c>
      <c r="W164" s="148">
        <v>14</v>
      </c>
      <c r="X164" s="159">
        <v>24</v>
      </c>
      <c r="Y164" s="159">
        <v>36</v>
      </c>
      <c r="Z164" s="168">
        <v>37</v>
      </c>
      <c r="AA164" s="159">
        <v>21</v>
      </c>
      <c r="AB164" s="170">
        <v>20</v>
      </c>
      <c r="AC164" s="171">
        <v>16</v>
      </c>
      <c r="AD164" s="159">
        <v>11</v>
      </c>
    </row>
    <row r="165" spans="1:30" s="2" customFormat="1" x14ac:dyDescent="0.25">
      <c r="A165" s="10" t="s">
        <v>131</v>
      </c>
      <c r="B165" s="10"/>
      <c r="C165" s="10"/>
      <c r="D165" s="10"/>
      <c r="E165" s="15">
        <v>24</v>
      </c>
      <c r="F165" s="11">
        <v>23</v>
      </c>
      <c r="G165" s="11">
        <v>21</v>
      </c>
      <c r="H165" s="11">
        <v>21</v>
      </c>
      <c r="I165" s="11">
        <v>22</v>
      </c>
      <c r="J165" s="11">
        <v>20</v>
      </c>
      <c r="K165" s="11">
        <v>26</v>
      </c>
      <c r="L165" s="11">
        <v>28</v>
      </c>
      <c r="M165" s="11">
        <v>27</v>
      </c>
      <c r="N165" s="11">
        <v>29</v>
      </c>
      <c r="O165" s="11">
        <v>30</v>
      </c>
      <c r="P165" s="11">
        <v>34</v>
      </c>
      <c r="Q165" s="11">
        <v>33</v>
      </c>
      <c r="R165" s="11">
        <v>38</v>
      </c>
      <c r="S165" s="11">
        <v>40</v>
      </c>
      <c r="T165" s="17">
        <v>33</v>
      </c>
      <c r="U165" s="159">
        <v>42</v>
      </c>
      <c r="V165" s="148">
        <v>47</v>
      </c>
      <c r="W165" s="148">
        <v>46</v>
      </c>
      <c r="X165" s="150">
        <f t="shared" ref="X165:AA165" si="39">SUM(X166:X173)</f>
        <v>47</v>
      </c>
      <c r="Y165" s="150">
        <f t="shared" si="39"/>
        <v>44</v>
      </c>
      <c r="Z165" s="150">
        <f t="shared" si="39"/>
        <v>47</v>
      </c>
      <c r="AA165" s="150">
        <f t="shared" si="39"/>
        <v>48</v>
      </c>
      <c r="AB165" s="150">
        <f>SUM(AB166:AB173)</f>
        <v>44</v>
      </c>
      <c r="AC165" s="150">
        <f t="shared" ref="AC165:AD165" si="40">SUM(AC166:AC173)</f>
        <v>46</v>
      </c>
      <c r="AD165" s="150">
        <f t="shared" si="40"/>
        <v>40</v>
      </c>
    </row>
    <row r="166" spans="1:30" x14ac:dyDescent="0.25">
      <c r="A166" s="6" t="s">
        <v>34</v>
      </c>
      <c r="B166" s="17"/>
      <c r="C166" s="28"/>
      <c r="D166" s="28"/>
      <c r="E166" s="28"/>
      <c r="F166" s="28"/>
      <c r="G166" s="28"/>
      <c r="H166" s="28"/>
      <c r="I166" s="28"/>
      <c r="J166" s="28"/>
      <c r="K166" s="16"/>
      <c r="L166" s="16"/>
      <c r="M166" s="16"/>
      <c r="N166" s="17">
        <v>22</v>
      </c>
      <c r="O166" s="17">
        <v>16</v>
      </c>
      <c r="P166" s="17">
        <v>11</v>
      </c>
      <c r="Q166" s="17">
        <v>5</v>
      </c>
      <c r="R166" s="17"/>
      <c r="S166" s="17">
        <v>1</v>
      </c>
      <c r="T166" s="17">
        <v>1</v>
      </c>
      <c r="U166" s="159">
        <v>1</v>
      </c>
      <c r="V166" s="148">
        <v>1</v>
      </c>
      <c r="W166" s="159">
        <v>1</v>
      </c>
      <c r="X166" s="159">
        <v>1</v>
      </c>
      <c r="Y166" s="172">
        <v>0</v>
      </c>
      <c r="Z166" s="149">
        <v>0</v>
      </c>
      <c r="AA166" s="148">
        <v>1</v>
      </c>
      <c r="AB166" s="150">
        <v>1</v>
      </c>
      <c r="AC166" s="151">
        <v>1</v>
      </c>
      <c r="AD166" s="148">
        <v>1</v>
      </c>
    </row>
    <row r="167" spans="1:30" s="2" customFormat="1" x14ac:dyDescent="0.25">
      <c r="A167" s="6" t="s">
        <v>132</v>
      </c>
      <c r="B167" s="10"/>
      <c r="C167" s="10"/>
      <c r="D167" s="10"/>
      <c r="E167" s="15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7"/>
      <c r="U167" s="159"/>
      <c r="V167" s="159"/>
      <c r="W167" s="148">
        <v>1</v>
      </c>
      <c r="X167" s="159">
        <v>1</v>
      </c>
      <c r="Y167" s="159">
        <v>1</v>
      </c>
      <c r="Z167" s="168">
        <v>3</v>
      </c>
      <c r="AA167" s="159">
        <v>4</v>
      </c>
      <c r="AB167" s="170">
        <v>6</v>
      </c>
      <c r="AC167" s="171">
        <v>7</v>
      </c>
      <c r="AD167" s="159">
        <v>9</v>
      </c>
    </row>
    <row r="168" spans="1:30" s="2" customFormat="1" x14ac:dyDescent="0.25">
      <c r="A168" s="6" t="s">
        <v>133</v>
      </c>
      <c r="B168" s="16"/>
      <c r="C168" s="16"/>
      <c r="D168" s="16"/>
      <c r="E168" s="7"/>
      <c r="F168" s="17"/>
      <c r="G168" s="17"/>
      <c r="H168" s="17"/>
      <c r="I168" s="17">
        <v>0</v>
      </c>
      <c r="J168" s="17">
        <v>0</v>
      </c>
      <c r="K168" s="17">
        <v>0</v>
      </c>
      <c r="L168" s="17">
        <v>0</v>
      </c>
      <c r="M168" s="17">
        <v>4</v>
      </c>
      <c r="N168" s="17">
        <v>6</v>
      </c>
      <c r="O168" s="17">
        <v>7</v>
      </c>
      <c r="P168" s="17">
        <v>8</v>
      </c>
      <c r="Q168" s="17">
        <v>8</v>
      </c>
      <c r="R168" s="17">
        <v>8</v>
      </c>
      <c r="S168" s="17">
        <v>7</v>
      </c>
      <c r="T168" s="17">
        <v>6</v>
      </c>
      <c r="U168" s="159">
        <v>7</v>
      </c>
      <c r="V168" s="148">
        <v>8</v>
      </c>
      <c r="W168" s="159">
        <v>6</v>
      </c>
      <c r="X168" s="159">
        <v>7</v>
      </c>
      <c r="Y168" s="158">
        <v>7</v>
      </c>
      <c r="Z168" s="168">
        <v>5</v>
      </c>
      <c r="AA168" s="159">
        <v>5</v>
      </c>
      <c r="AB168" s="170">
        <v>2</v>
      </c>
      <c r="AC168" s="171">
        <v>1</v>
      </c>
      <c r="AD168" s="159">
        <v>3</v>
      </c>
    </row>
    <row r="169" spans="1:30" s="2" customFormat="1" ht="14.25" customHeight="1" x14ac:dyDescent="0.25">
      <c r="A169" s="6" t="s">
        <v>134</v>
      </c>
      <c r="B169" s="16"/>
      <c r="C169" s="16"/>
      <c r="D169" s="16"/>
      <c r="E169" s="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>
        <v>5</v>
      </c>
      <c r="S169" s="17">
        <v>5</v>
      </c>
      <c r="T169" s="17">
        <v>5</v>
      </c>
      <c r="U169" s="159">
        <v>5</v>
      </c>
      <c r="V169" s="148">
        <v>6</v>
      </c>
      <c r="W169" s="159">
        <v>6</v>
      </c>
      <c r="X169" s="159">
        <v>7</v>
      </c>
      <c r="Y169" s="158">
        <v>7</v>
      </c>
      <c r="Z169" s="168">
        <v>7</v>
      </c>
      <c r="AA169" s="159">
        <v>5</v>
      </c>
      <c r="AB169" s="170">
        <v>5</v>
      </c>
      <c r="AC169" s="171">
        <v>4</v>
      </c>
      <c r="AD169" s="159">
        <v>0</v>
      </c>
    </row>
    <row r="170" spans="1:30" ht="14.25" customHeight="1" x14ac:dyDescent="0.25">
      <c r="A170" s="6" t="s">
        <v>135</v>
      </c>
      <c r="B170" s="16"/>
      <c r="C170" s="16"/>
      <c r="D170" s="16"/>
      <c r="E170" s="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1</v>
      </c>
      <c r="T170" s="17">
        <v>0</v>
      </c>
      <c r="U170" s="159">
        <v>0</v>
      </c>
      <c r="V170" s="148">
        <v>0</v>
      </c>
      <c r="W170" s="159">
        <v>0</v>
      </c>
      <c r="X170" s="159">
        <v>0</v>
      </c>
      <c r="Y170" s="158">
        <v>0</v>
      </c>
      <c r="Z170" s="149">
        <v>9</v>
      </c>
      <c r="AA170" s="148">
        <v>15</v>
      </c>
      <c r="AB170" s="150">
        <v>17</v>
      </c>
      <c r="AC170" s="151">
        <v>23</v>
      </c>
      <c r="AD170" s="148">
        <v>23</v>
      </c>
    </row>
    <row r="171" spans="1:30" ht="14.25" customHeight="1" x14ac:dyDescent="0.25">
      <c r="A171" s="6" t="s">
        <v>136</v>
      </c>
      <c r="B171" s="16"/>
      <c r="C171" s="16"/>
      <c r="D171" s="16"/>
      <c r="E171" s="7"/>
      <c r="F171" s="17"/>
      <c r="G171" s="17"/>
      <c r="H171" s="17"/>
      <c r="I171" s="17"/>
      <c r="J171" s="17"/>
      <c r="K171" s="17">
        <v>0</v>
      </c>
      <c r="L171" s="17">
        <v>0</v>
      </c>
      <c r="M171" s="17">
        <v>2</v>
      </c>
      <c r="N171" s="17">
        <v>1</v>
      </c>
      <c r="O171" s="17">
        <v>5</v>
      </c>
      <c r="P171" s="17">
        <v>5</v>
      </c>
      <c r="Q171" s="17">
        <v>5</v>
      </c>
      <c r="R171" s="17">
        <v>12</v>
      </c>
      <c r="S171" s="17">
        <v>10</v>
      </c>
      <c r="T171" s="17">
        <v>7</v>
      </c>
      <c r="U171" s="159">
        <v>13</v>
      </c>
      <c r="V171" s="148">
        <v>14</v>
      </c>
      <c r="W171" s="159">
        <v>15</v>
      </c>
      <c r="X171" s="159">
        <v>14</v>
      </c>
      <c r="Y171" s="172">
        <v>14</v>
      </c>
      <c r="Z171" s="149">
        <v>12</v>
      </c>
      <c r="AA171" s="148">
        <v>9</v>
      </c>
      <c r="AB171" s="150">
        <v>8</v>
      </c>
      <c r="AC171" s="151">
        <v>6</v>
      </c>
      <c r="AD171" s="148">
        <v>3</v>
      </c>
    </row>
    <row r="172" spans="1:30" x14ac:dyDescent="0.25">
      <c r="A172" s="60" t="s">
        <v>137</v>
      </c>
      <c r="B172" s="16"/>
      <c r="C172" s="16"/>
      <c r="D172" s="16"/>
      <c r="E172" s="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>
        <v>13</v>
      </c>
      <c r="S172" s="17">
        <v>16</v>
      </c>
      <c r="T172" s="17">
        <v>14</v>
      </c>
      <c r="U172" s="159">
        <v>16</v>
      </c>
      <c r="V172" s="148">
        <v>18</v>
      </c>
      <c r="W172" s="159">
        <v>17</v>
      </c>
      <c r="X172" s="159">
        <v>17</v>
      </c>
      <c r="Y172" s="158">
        <v>15</v>
      </c>
      <c r="Z172" s="149">
        <v>11</v>
      </c>
      <c r="AA172" s="148">
        <v>9</v>
      </c>
      <c r="AB172" s="150">
        <v>5</v>
      </c>
      <c r="AC172" s="151">
        <v>4</v>
      </c>
      <c r="AD172" s="148">
        <v>1</v>
      </c>
    </row>
    <row r="173" spans="1:30" x14ac:dyDescent="0.25">
      <c r="A173" s="61" t="s">
        <v>138</v>
      </c>
      <c r="B173" s="60"/>
      <c r="C173" s="60"/>
      <c r="D173" s="60"/>
      <c r="E173" s="17"/>
      <c r="F173" s="17"/>
      <c r="G173" s="17"/>
      <c r="H173" s="17"/>
      <c r="I173" s="17"/>
      <c r="J173" s="17"/>
      <c r="K173" s="17" t="s">
        <v>29</v>
      </c>
      <c r="L173" s="17" t="s">
        <v>29</v>
      </c>
      <c r="M173" s="17" t="s">
        <v>29</v>
      </c>
      <c r="N173" s="17" t="s">
        <v>29</v>
      </c>
      <c r="O173" s="17">
        <v>2</v>
      </c>
      <c r="P173" s="17">
        <v>10</v>
      </c>
      <c r="Q173" s="17">
        <v>15</v>
      </c>
      <c r="R173" s="17">
        <v>0</v>
      </c>
      <c r="S173" s="17">
        <v>0</v>
      </c>
      <c r="T173" s="17">
        <v>0</v>
      </c>
      <c r="U173" s="159">
        <v>0</v>
      </c>
      <c r="V173" s="148">
        <v>0</v>
      </c>
      <c r="W173" s="159">
        <v>0</v>
      </c>
      <c r="X173" s="148">
        <v>0</v>
      </c>
      <c r="Y173" s="158">
        <v>0</v>
      </c>
      <c r="Z173" s="149">
        <v>0</v>
      </c>
      <c r="AA173" s="148">
        <v>0</v>
      </c>
      <c r="AB173" s="150">
        <v>0</v>
      </c>
      <c r="AC173" s="151">
        <v>0</v>
      </c>
      <c r="AD173" s="148">
        <v>0</v>
      </c>
    </row>
    <row r="174" spans="1:30" ht="14.25" customHeight="1" x14ac:dyDescent="0.25">
      <c r="A174" s="70" t="s">
        <v>30</v>
      </c>
      <c r="B174" s="71">
        <v>117</v>
      </c>
      <c r="C174" s="72">
        <v>132</v>
      </c>
      <c r="D174" s="72" t="e">
        <f>#REF!+#REF!</f>
        <v>#REF!</v>
      </c>
      <c r="E174" s="71">
        <v>24</v>
      </c>
      <c r="F174" s="44">
        <v>23</v>
      </c>
      <c r="G174" s="44">
        <v>21</v>
      </c>
      <c r="H174" s="44">
        <v>21</v>
      </c>
      <c r="I174" s="44">
        <v>22</v>
      </c>
      <c r="J174" s="44">
        <f>SUM(J165)</f>
        <v>20</v>
      </c>
      <c r="K174" s="44">
        <f>SUM(K165)</f>
        <v>26</v>
      </c>
      <c r="L174" s="44">
        <f>SUM(L165)</f>
        <v>28</v>
      </c>
      <c r="M174" s="40">
        <f t="shared" ref="M174:R174" si="41">M159+M165</f>
        <v>29</v>
      </c>
      <c r="N174" s="40">
        <f t="shared" si="41"/>
        <v>37</v>
      </c>
      <c r="O174" s="40">
        <f t="shared" si="41"/>
        <v>52</v>
      </c>
      <c r="P174" s="40">
        <f t="shared" si="41"/>
        <v>64</v>
      </c>
      <c r="Q174" s="40">
        <f t="shared" si="41"/>
        <v>68</v>
      </c>
      <c r="R174" s="40">
        <f t="shared" si="41"/>
        <v>78</v>
      </c>
      <c r="S174" s="40">
        <f>S157+S159+S165</f>
        <v>87</v>
      </c>
      <c r="T174" s="40">
        <f>T157+T159+T165</f>
        <v>78</v>
      </c>
      <c r="U174" s="203">
        <f>U157+U159+U165</f>
        <v>87</v>
      </c>
      <c r="V174" s="203">
        <f>V157+V159+V165</f>
        <v>94</v>
      </c>
      <c r="W174" s="204">
        <f t="shared" ref="W174:AC174" si="42">W158+W157+W159+W165</f>
        <v>132</v>
      </c>
      <c r="X174" s="204">
        <f t="shared" si="42"/>
        <v>138</v>
      </c>
      <c r="Y174" s="204">
        <f t="shared" si="42"/>
        <v>145</v>
      </c>
      <c r="Z174" s="204">
        <f t="shared" si="42"/>
        <v>138</v>
      </c>
      <c r="AA174" s="204">
        <f t="shared" si="42"/>
        <v>132</v>
      </c>
      <c r="AB174" s="204">
        <f t="shared" si="42"/>
        <v>125</v>
      </c>
      <c r="AC174" s="205">
        <f t="shared" si="42"/>
        <v>124</v>
      </c>
      <c r="AD174" s="205">
        <f>AD158+AD157+AD159+AD165</f>
        <v>123</v>
      </c>
    </row>
    <row r="175" spans="1:30" s="84" customFormat="1" x14ac:dyDescent="0.25">
      <c r="A175" s="62" t="s">
        <v>139</v>
      </c>
      <c r="B175" s="60"/>
      <c r="C175" s="60"/>
      <c r="D175" s="60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1">
        <v>4</v>
      </c>
      <c r="S175" s="11">
        <v>13</v>
      </c>
      <c r="T175" s="11">
        <v>14</v>
      </c>
      <c r="U175" s="148">
        <v>13</v>
      </c>
      <c r="V175" s="148">
        <v>14</v>
      </c>
      <c r="W175" s="159">
        <v>18</v>
      </c>
      <c r="X175" s="159">
        <v>17</v>
      </c>
      <c r="Y175" s="148">
        <v>19</v>
      </c>
      <c r="Z175" s="149">
        <v>18</v>
      </c>
      <c r="AA175" s="150">
        <v>18</v>
      </c>
      <c r="AB175" s="150">
        <v>25</v>
      </c>
      <c r="AC175" s="151">
        <v>19</v>
      </c>
      <c r="AD175" s="148">
        <v>12</v>
      </c>
    </row>
    <row r="176" spans="1:30" x14ac:dyDescent="0.25">
      <c r="A176" s="10" t="s">
        <v>252</v>
      </c>
      <c r="B176" s="7"/>
      <c r="C176" s="8"/>
      <c r="D176" s="8"/>
      <c r="E176" s="8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1">
        <v>39</v>
      </c>
      <c r="Q176" s="11">
        <v>86</v>
      </c>
      <c r="R176" s="11">
        <v>95</v>
      </c>
      <c r="S176" s="11">
        <v>109</v>
      </c>
      <c r="T176" s="11">
        <v>111</v>
      </c>
      <c r="U176" s="148">
        <v>82</v>
      </c>
      <c r="V176" s="148">
        <v>75</v>
      </c>
      <c r="W176" s="148">
        <v>58</v>
      </c>
      <c r="X176" s="159">
        <v>51</v>
      </c>
      <c r="Y176" s="148">
        <v>34</v>
      </c>
      <c r="Z176" s="149">
        <v>47</v>
      </c>
      <c r="AA176" s="148">
        <v>41</v>
      </c>
      <c r="AB176" s="150">
        <f>SUM(AB177:AB178)</f>
        <v>35</v>
      </c>
      <c r="AC176" s="150">
        <f t="shared" ref="AC176" si="43">SUM(AC177:AC178)</f>
        <v>33</v>
      </c>
      <c r="AD176" s="150">
        <f>SUM(AD177:AD179)</f>
        <v>28</v>
      </c>
    </row>
    <row r="177" spans="1:34" x14ac:dyDescent="0.25">
      <c r="A177" s="6" t="s">
        <v>34</v>
      </c>
      <c r="B177" s="7"/>
      <c r="C177" s="8"/>
      <c r="D177" s="8"/>
      <c r="E177" s="8"/>
      <c r="F177" s="17"/>
      <c r="G177" s="17" t="s">
        <v>29</v>
      </c>
      <c r="H177" s="17" t="s">
        <v>29</v>
      </c>
      <c r="I177" s="17" t="s">
        <v>29</v>
      </c>
      <c r="J177" s="17" t="s">
        <v>29</v>
      </c>
      <c r="K177" s="17">
        <v>25</v>
      </c>
      <c r="L177" s="17">
        <v>28</v>
      </c>
      <c r="M177" s="17">
        <v>39</v>
      </c>
      <c r="N177" s="17">
        <v>52</v>
      </c>
      <c r="O177" s="17">
        <v>72</v>
      </c>
      <c r="P177" s="17">
        <v>97</v>
      </c>
      <c r="Q177" s="17"/>
      <c r="R177" s="17">
        <v>3</v>
      </c>
      <c r="S177" s="17">
        <v>1</v>
      </c>
      <c r="T177" s="17">
        <v>0</v>
      </c>
      <c r="U177" s="159">
        <v>3</v>
      </c>
      <c r="W177" s="159">
        <v>1</v>
      </c>
      <c r="X177" s="159">
        <v>1</v>
      </c>
      <c r="Y177" s="148">
        <v>0</v>
      </c>
      <c r="Z177" s="149">
        <v>2</v>
      </c>
      <c r="AA177" s="148">
        <v>2</v>
      </c>
      <c r="AB177" s="150">
        <v>1</v>
      </c>
      <c r="AC177" s="151">
        <v>0</v>
      </c>
      <c r="AD177" s="148">
        <v>1</v>
      </c>
    </row>
    <row r="178" spans="1:34" x14ac:dyDescent="0.25">
      <c r="A178" s="6" t="s">
        <v>253</v>
      </c>
      <c r="B178" s="7"/>
      <c r="C178" s="8"/>
      <c r="D178" s="8"/>
      <c r="E178" s="8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>
        <v>85</v>
      </c>
      <c r="R178" s="17">
        <v>92</v>
      </c>
      <c r="S178" s="17">
        <v>108</v>
      </c>
      <c r="T178" s="17">
        <v>108</v>
      </c>
      <c r="U178" s="159">
        <v>79</v>
      </c>
      <c r="V178" s="148">
        <v>74</v>
      </c>
      <c r="W178" s="159">
        <v>57</v>
      </c>
      <c r="X178" s="159">
        <v>50</v>
      </c>
      <c r="Y178" s="148">
        <v>34</v>
      </c>
      <c r="Z178" s="149">
        <v>45</v>
      </c>
      <c r="AA178" s="148">
        <v>39</v>
      </c>
      <c r="AB178" s="150">
        <v>34</v>
      </c>
      <c r="AC178" s="151">
        <v>33</v>
      </c>
      <c r="AD178" s="148">
        <v>26</v>
      </c>
    </row>
    <row r="179" spans="1:34" x14ac:dyDescent="0.25">
      <c r="A179" s="6" t="s">
        <v>288</v>
      </c>
      <c r="B179" s="7"/>
      <c r="C179" s="8"/>
      <c r="D179" s="8"/>
      <c r="E179" s="8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59"/>
      <c r="V179" s="151">
        <v>0</v>
      </c>
      <c r="W179" s="151">
        <v>0</v>
      </c>
      <c r="X179" s="151">
        <v>0</v>
      </c>
      <c r="Y179" s="151">
        <v>0</v>
      </c>
      <c r="Z179" s="151">
        <v>0</v>
      </c>
      <c r="AA179" s="151">
        <v>0</v>
      </c>
      <c r="AB179" s="151">
        <v>0</v>
      </c>
      <c r="AC179" s="151">
        <v>0</v>
      </c>
      <c r="AD179" s="148">
        <v>1</v>
      </c>
    </row>
    <row r="180" spans="1:34" x14ac:dyDescent="0.25">
      <c r="A180" s="10" t="s">
        <v>140</v>
      </c>
      <c r="B180" s="10"/>
      <c r="C180" s="10"/>
      <c r="D180" s="10"/>
      <c r="E180" s="5">
        <v>134</v>
      </c>
      <c r="F180" s="11">
        <v>107</v>
      </c>
      <c r="G180" s="11">
        <v>73</v>
      </c>
      <c r="H180" s="11">
        <v>70</v>
      </c>
      <c r="I180" s="11">
        <v>82</v>
      </c>
      <c r="J180" s="11">
        <v>96</v>
      </c>
      <c r="K180" s="11">
        <v>115</v>
      </c>
      <c r="L180" s="11">
        <v>116</v>
      </c>
      <c r="M180" s="11">
        <v>129</v>
      </c>
      <c r="N180" s="11">
        <v>130</v>
      </c>
      <c r="O180" s="11">
        <v>132</v>
      </c>
      <c r="P180" s="11">
        <v>137</v>
      </c>
      <c r="Q180" s="11">
        <v>142</v>
      </c>
      <c r="R180" s="11">
        <v>151</v>
      </c>
      <c r="S180" s="11">
        <v>176</v>
      </c>
      <c r="T180" s="11">
        <v>173</v>
      </c>
      <c r="U180" s="148">
        <v>168</v>
      </c>
      <c r="V180" s="148">
        <v>170</v>
      </c>
      <c r="W180" s="148">
        <v>165</v>
      </c>
      <c r="X180" s="159">
        <v>168</v>
      </c>
      <c r="Y180" s="148">
        <v>159</v>
      </c>
      <c r="Z180" s="149">
        <v>151</v>
      </c>
      <c r="AA180" s="148">
        <v>114</v>
      </c>
      <c r="AB180" s="150">
        <f>SUM(AB181:AB187)</f>
        <v>118</v>
      </c>
      <c r="AC180" s="151">
        <v>142</v>
      </c>
      <c r="AD180" s="148">
        <f>SUM(AD181:AD187)</f>
        <v>154</v>
      </c>
    </row>
    <row r="181" spans="1:34" x14ac:dyDescent="0.25">
      <c r="A181" s="61" t="s">
        <v>34</v>
      </c>
      <c r="B181" s="60"/>
      <c r="C181" s="60"/>
      <c r="D181" s="60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>
        <v>1</v>
      </c>
      <c r="T181" s="17">
        <v>0</v>
      </c>
      <c r="U181" s="159">
        <v>0</v>
      </c>
      <c r="V181" s="159">
        <v>1</v>
      </c>
      <c r="W181" s="159">
        <v>0</v>
      </c>
      <c r="X181" s="148">
        <v>0</v>
      </c>
      <c r="Y181" s="159">
        <v>0</v>
      </c>
      <c r="Z181" s="149">
        <v>1</v>
      </c>
      <c r="AA181" s="148">
        <v>0</v>
      </c>
      <c r="AB181" s="150">
        <v>0</v>
      </c>
      <c r="AC181" s="149">
        <v>0</v>
      </c>
      <c r="AD181" s="148">
        <v>0</v>
      </c>
    </row>
    <row r="182" spans="1:34" x14ac:dyDescent="0.25">
      <c r="A182" s="47" t="s">
        <v>141</v>
      </c>
      <c r="B182" s="60"/>
      <c r="C182" s="60"/>
      <c r="D182" s="60"/>
      <c r="E182" s="8"/>
      <c r="F182" s="17"/>
      <c r="G182" s="17" t="s">
        <v>29</v>
      </c>
      <c r="H182" s="17" t="s">
        <v>29</v>
      </c>
      <c r="I182" s="17" t="s">
        <v>29</v>
      </c>
      <c r="J182" s="17" t="s">
        <v>29</v>
      </c>
      <c r="K182" s="17">
        <v>1</v>
      </c>
      <c r="L182" s="17">
        <v>2</v>
      </c>
      <c r="M182" s="17">
        <v>4</v>
      </c>
      <c r="N182" s="17">
        <v>8</v>
      </c>
      <c r="O182" s="17">
        <v>7</v>
      </c>
      <c r="P182" s="17">
        <v>4</v>
      </c>
      <c r="Q182" s="17">
        <v>0</v>
      </c>
      <c r="R182" s="17">
        <v>0</v>
      </c>
      <c r="S182" s="17">
        <v>0</v>
      </c>
      <c r="T182" s="17">
        <v>0</v>
      </c>
      <c r="U182" s="159">
        <v>0</v>
      </c>
      <c r="V182" s="159">
        <v>0</v>
      </c>
      <c r="W182" s="159">
        <v>15</v>
      </c>
      <c r="X182" s="148">
        <v>0</v>
      </c>
      <c r="Y182" s="159">
        <v>0</v>
      </c>
      <c r="Z182" s="149">
        <v>0</v>
      </c>
      <c r="AA182" s="148">
        <v>0</v>
      </c>
      <c r="AB182" s="150">
        <v>0</v>
      </c>
      <c r="AC182" s="149">
        <v>0</v>
      </c>
      <c r="AD182" s="148">
        <v>0</v>
      </c>
    </row>
    <row r="183" spans="1:34" s="2" customFormat="1" x14ac:dyDescent="0.25">
      <c r="A183" s="47" t="s">
        <v>142</v>
      </c>
      <c r="B183" s="60"/>
      <c r="C183" s="60"/>
      <c r="D183" s="60"/>
      <c r="E183" s="17">
        <v>24</v>
      </c>
      <c r="F183" s="17">
        <v>19</v>
      </c>
      <c r="G183" s="17">
        <v>10</v>
      </c>
      <c r="H183" s="17">
        <v>8</v>
      </c>
      <c r="I183" s="17">
        <v>18</v>
      </c>
      <c r="J183" s="17">
        <v>28</v>
      </c>
      <c r="K183" s="17">
        <v>32</v>
      </c>
      <c r="L183" s="17">
        <v>29</v>
      </c>
      <c r="M183" s="17">
        <v>27</v>
      </c>
      <c r="N183" s="17">
        <v>22</v>
      </c>
      <c r="O183" s="17">
        <v>24</v>
      </c>
      <c r="P183" s="17">
        <v>23</v>
      </c>
      <c r="Q183" s="17">
        <v>32</v>
      </c>
      <c r="R183" s="17">
        <v>30</v>
      </c>
      <c r="S183" s="17">
        <v>33</v>
      </c>
      <c r="T183" s="17">
        <v>24</v>
      </c>
      <c r="U183" s="159">
        <v>22</v>
      </c>
      <c r="V183" s="159">
        <v>19</v>
      </c>
      <c r="W183" s="159">
        <v>0</v>
      </c>
      <c r="X183" s="148">
        <v>0</v>
      </c>
      <c r="Y183" s="159">
        <v>0</v>
      </c>
      <c r="Z183" s="168">
        <v>0</v>
      </c>
      <c r="AA183" s="159">
        <v>0</v>
      </c>
      <c r="AB183" s="170">
        <v>0</v>
      </c>
      <c r="AC183" s="168">
        <v>0</v>
      </c>
      <c r="AD183" s="159">
        <v>0</v>
      </c>
    </row>
    <row r="184" spans="1:34" ht="17.649999999999999" customHeight="1" x14ac:dyDescent="0.25">
      <c r="A184" s="116" t="s">
        <v>143</v>
      </c>
      <c r="B184" s="60"/>
      <c r="C184" s="60"/>
      <c r="D184" s="60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59"/>
      <c r="V184" s="159"/>
      <c r="W184" s="159"/>
      <c r="X184" s="148">
        <v>10</v>
      </c>
      <c r="Y184" s="159">
        <v>3</v>
      </c>
      <c r="Z184" s="149">
        <v>0</v>
      </c>
      <c r="AA184" s="148">
        <v>0</v>
      </c>
      <c r="AB184" s="150">
        <v>0</v>
      </c>
      <c r="AC184" s="149">
        <v>0</v>
      </c>
      <c r="AD184" s="148">
        <v>0</v>
      </c>
    </row>
    <row r="185" spans="1:34" x14ac:dyDescent="0.25">
      <c r="A185" s="6" t="s">
        <v>128</v>
      </c>
      <c r="B185" s="60"/>
      <c r="C185" s="60"/>
      <c r="D185" s="60"/>
      <c r="E185" s="17"/>
      <c r="F185" s="17"/>
      <c r="G185" s="17" t="s">
        <v>29</v>
      </c>
      <c r="H185" s="17" t="s">
        <v>29</v>
      </c>
      <c r="I185" s="17" t="s">
        <v>29</v>
      </c>
      <c r="J185" s="17" t="s">
        <v>29</v>
      </c>
      <c r="K185" s="17">
        <v>7</v>
      </c>
      <c r="L185" s="17">
        <v>11</v>
      </c>
      <c r="M185" s="17">
        <v>14</v>
      </c>
      <c r="N185" s="17">
        <v>30</v>
      </c>
      <c r="O185" s="17">
        <v>40</v>
      </c>
      <c r="P185" s="17">
        <v>54</v>
      </c>
      <c r="Q185" s="17">
        <v>51</v>
      </c>
      <c r="R185" s="17">
        <v>55</v>
      </c>
      <c r="S185" s="17">
        <v>66</v>
      </c>
      <c r="T185" s="17">
        <v>62</v>
      </c>
      <c r="U185" s="159">
        <v>58</v>
      </c>
      <c r="V185" s="159">
        <v>52</v>
      </c>
      <c r="W185" s="159">
        <v>52</v>
      </c>
      <c r="X185" s="148">
        <v>58</v>
      </c>
      <c r="Y185" s="159">
        <v>65</v>
      </c>
      <c r="Z185" s="149">
        <v>63</v>
      </c>
      <c r="AA185" s="148">
        <v>47</v>
      </c>
      <c r="AB185" s="150">
        <v>47</v>
      </c>
      <c r="AC185" s="151">
        <v>55</v>
      </c>
      <c r="AD185" s="148">
        <v>59</v>
      </c>
    </row>
    <row r="186" spans="1:34" x14ac:dyDescent="0.25">
      <c r="A186" s="61" t="s">
        <v>144</v>
      </c>
      <c r="B186" s="60"/>
      <c r="C186" s="60"/>
      <c r="D186" s="60"/>
      <c r="E186" s="17"/>
      <c r="F186" s="17"/>
      <c r="G186" s="17" t="s">
        <v>29</v>
      </c>
      <c r="H186" s="17" t="s">
        <v>29</v>
      </c>
      <c r="I186" s="17" t="s">
        <v>29</v>
      </c>
      <c r="J186" s="17" t="s">
        <v>29</v>
      </c>
      <c r="K186" s="17">
        <v>21</v>
      </c>
      <c r="L186" s="17">
        <v>18</v>
      </c>
      <c r="M186" s="17">
        <v>26</v>
      </c>
      <c r="N186" s="17">
        <v>26</v>
      </c>
      <c r="O186" s="17">
        <v>40</v>
      </c>
      <c r="P186" s="17">
        <v>54</v>
      </c>
      <c r="Q186" s="17">
        <v>58</v>
      </c>
      <c r="R186" s="17">
        <v>66</v>
      </c>
      <c r="S186" s="17">
        <v>76</v>
      </c>
      <c r="T186" s="17">
        <v>87</v>
      </c>
      <c r="U186" s="159">
        <v>88</v>
      </c>
      <c r="V186" s="159">
        <v>98</v>
      </c>
      <c r="W186" s="159">
        <v>98</v>
      </c>
      <c r="X186" s="148">
        <v>100</v>
      </c>
      <c r="Y186" s="159">
        <v>91</v>
      </c>
      <c r="Z186" s="149">
        <v>87</v>
      </c>
      <c r="AA186" s="148">
        <v>67</v>
      </c>
      <c r="AB186" s="150">
        <v>71</v>
      </c>
      <c r="AC186" s="151">
        <v>87</v>
      </c>
      <c r="AD186" s="148">
        <v>95</v>
      </c>
    </row>
    <row r="187" spans="1:34" s="95" customFormat="1" x14ac:dyDescent="0.25">
      <c r="A187" s="47" t="s">
        <v>145</v>
      </c>
      <c r="B187" s="60"/>
      <c r="C187" s="60"/>
      <c r="D187" s="60"/>
      <c r="E187" s="17">
        <v>58</v>
      </c>
      <c r="F187" s="17">
        <v>56</v>
      </c>
      <c r="G187" s="17">
        <v>40</v>
      </c>
      <c r="H187" s="17">
        <v>24</v>
      </c>
      <c r="I187" s="17">
        <v>55</v>
      </c>
      <c r="J187" s="17">
        <v>52</v>
      </c>
      <c r="K187" s="17">
        <v>51</v>
      </c>
      <c r="L187" s="17">
        <v>54</v>
      </c>
      <c r="M187" s="17">
        <v>56</v>
      </c>
      <c r="N187" s="17">
        <v>42</v>
      </c>
      <c r="O187" s="17">
        <v>19</v>
      </c>
      <c r="P187" s="17">
        <v>2</v>
      </c>
      <c r="Q187" s="17">
        <v>1</v>
      </c>
      <c r="R187" s="17">
        <v>0</v>
      </c>
      <c r="S187" s="17">
        <v>0</v>
      </c>
      <c r="T187" s="17">
        <v>0</v>
      </c>
      <c r="U187" s="159">
        <v>0</v>
      </c>
      <c r="V187" s="159">
        <v>0</v>
      </c>
      <c r="W187" s="159">
        <v>0</v>
      </c>
      <c r="X187" s="148">
        <v>0</v>
      </c>
      <c r="Y187" s="159">
        <v>0</v>
      </c>
      <c r="Z187" s="168">
        <v>0</v>
      </c>
      <c r="AA187" s="159">
        <v>0</v>
      </c>
      <c r="AB187" s="170">
        <v>0</v>
      </c>
      <c r="AC187" s="171">
        <v>0</v>
      </c>
      <c r="AD187" s="159">
        <v>0</v>
      </c>
    </row>
    <row r="188" spans="1:34" s="2" customFormat="1" x14ac:dyDescent="0.25">
      <c r="A188" s="70" t="s">
        <v>54</v>
      </c>
      <c r="B188" s="14"/>
      <c r="C188" s="80"/>
      <c r="D188" s="80"/>
      <c r="E188" s="40" t="e">
        <f>SUM(#REF!,#REF!,E180,#REF!,)</f>
        <v>#REF!</v>
      </c>
      <c r="F188" s="40" t="e">
        <f>SUM(#REF!,#REF!,F180,#REF!)</f>
        <v>#REF!</v>
      </c>
      <c r="G188" s="40" t="e">
        <f>SUM(#REF!,#REF!,G180,#REF!)</f>
        <v>#REF!</v>
      </c>
      <c r="H188" s="40" t="e">
        <f>SUM(#REF!,#REF!,H180,#REF!)</f>
        <v>#REF!</v>
      </c>
      <c r="I188" s="40" t="e">
        <f>SUM(#REF!,#REF!,I180,#REF!)</f>
        <v>#REF!</v>
      </c>
      <c r="J188" s="40" t="e">
        <f>SUM(#REF!,#REF!,J180,#REF!)</f>
        <v>#REF!</v>
      </c>
      <c r="K188" s="40" t="e">
        <f>SUM(#REF!,#REF!,K180,#REF!)</f>
        <v>#REF!</v>
      </c>
      <c r="L188" s="40">
        <f t="shared" ref="L188:V188" si="44">L180+L175</f>
        <v>116</v>
      </c>
      <c r="M188" s="40">
        <f t="shared" si="44"/>
        <v>129</v>
      </c>
      <c r="N188" s="40">
        <f t="shared" si="44"/>
        <v>130</v>
      </c>
      <c r="O188" s="40">
        <f t="shared" si="44"/>
        <v>132</v>
      </c>
      <c r="P188" s="40">
        <f t="shared" si="44"/>
        <v>137</v>
      </c>
      <c r="Q188" s="40">
        <f t="shared" si="44"/>
        <v>142</v>
      </c>
      <c r="R188" s="40">
        <f t="shared" si="44"/>
        <v>155</v>
      </c>
      <c r="S188" s="40">
        <f t="shared" si="44"/>
        <v>189</v>
      </c>
      <c r="T188" s="40">
        <f t="shared" si="44"/>
        <v>187</v>
      </c>
      <c r="U188" s="203">
        <f t="shared" si="44"/>
        <v>181</v>
      </c>
      <c r="V188" s="203">
        <f t="shared" si="44"/>
        <v>184</v>
      </c>
      <c r="W188" s="204">
        <f t="shared" ref="W188:AA188" si="45">W180+W176+W175</f>
        <v>241</v>
      </c>
      <c r="X188" s="204">
        <f t="shared" si="45"/>
        <v>236</v>
      </c>
      <c r="Y188" s="204">
        <f t="shared" si="45"/>
        <v>212</v>
      </c>
      <c r="Z188" s="204">
        <f t="shared" si="45"/>
        <v>216</v>
      </c>
      <c r="AA188" s="204">
        <f t="shared" si="45"/>
        <v>173</v>
      </c>
      <c r="AB188" s="204">
        <f>AB180+AB176+AB175</f>
        <v>178</v>
      </c>
      <c r="AC188" s="205">
        <f>AC180+AC176+AC175</f>
        <v>194</v>
      </c>
      <c r="AD188" s="205">
        <f>AD180+AD176+AD175</f>
        <v>194</v>
      </c>
    </row>
    <row r="189" spans="1:34" s="2" customFormat="1" x14ac:dyDescent="0.25">
      <c r="A189" s="10" t="s">
        <v>148</v>
      </c>
      <c r="B189" s="15"/>
      <c r="C189" s="5"/>
      <c r="D189" s="5"/>
      <c r="E189" s="11">
        <v>0</v>
      </c>
      <c r="F189" s="11">
        <v>0</v>
      </c>
      <c r="G189" s="11">
        <v>3</v>
      </c>
      <c r="H189" s="11">
        <v>2</v>
      </c>
      <c r="I189" s="11">
        <v>1</v>
      </c>
      <c r="J189" s="11">
        <v>0</v>
      </c>
      <c r="K189" s="11">
        <v>3</v>
      </c>
      <c r="L189" s="11">
        <v>7</v>
      </c>
      <c r="M189" s="11">
        <v>17</v>
      </c>
      <c r="N189" s="11">
        <v>15</v>
      </c>
      <c r="O189" s="11">
        <v>18</v>
      </c>
      <c r="P189" s="11">
        <v>27</v>
      </c>
      <c r="Q189" s="11">
        <v>30</v>
      </c>
      <c r="R189" s="11">
        <v>33</v>
      </c>
      <c r="S189" s="11">
        <v>35</v>
      </c>
      <c r="T189" s="11">
        <v>26</v>
      </c>
      <c r="U189" s="148">
        <v>24</v>
      </c>
      <c r="V189" s="148">
        <v>30</v>
      </c>
      <c r="W189" s="148">
        <v>27</v>
      </c>
      <c r="X189" s="148">
        <v>17</v>
      </c>
      <c r="Y189" s="148">
        <v>22</v>
      </c>
      <c r="Z189" s="149">
        <v>11</v>
      </c>
      <c r="AA189" s="148">
        <v>7</v>
      </c>
      <c r="AB189" s="177">
        <v>5</v>
      </c>
      <c r="AC189" s="171">
        <v>1</v>
      </c>
      <c r="AD189" s="159">
        <v>0</v>
      </c>
    </row>
    <row r="190" spans="1:34" x14ac:dyDescent="0.25">
      <c r="A190" s="22" t="s">
        <v>146</v>
      </c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>
        <v>0</v>
      </c>
      <c r="Q190" s="26">
        <v>1</v>
      </c>
      <c r="R190" s="11">
        <v>1</v>
      </c>
      <c r="S190" s="11">
        <v>2</v>
      </c>
      <c r="T190" s="11">
        <v>1</v>
      </c>
      <c r="U190" s="148">
        <v>0</v>
      </c>
      <c r="V190" s="148">
        <v>0</v>
      </c>
      <c r="W190" s="148">
        <v>0</v>
      </c>
      <c r="X190" s="148">
        <v>0</v>
      </c>
      <c r="Y190" s="148">
        <v>0</v>
      </c>
      <c r="Z190" s="149">
        <v>0</v>
      </c>
      <c r="AA190" s="148">
        <v>0</v>
      </c>
      <c r="AB190" s="177">
        <v>0</v>
      </c>
      <c r="AC190" s="179">
        <v>0</v>
      </c>
      <c r="AD190" s="148">
        <v>0</v>
      </c>
    </row>
    <row r="191" spans="1:34" s="2" customFormat="1" x14ac:dyDescent="0.25">
      <c r="A191" s="10" t="s">
        <v>147</v>
      </c>
      <c r="B191" s="15"/>
      <c r="C191" s="5"/>
      <c r="D191" s="5"/>
      <c r="E191" s="11">
        <v>3</v>
      </c>
      <c r="F191" s="11">
        <v>1</v>
      </c>
      <c r="G191" s="11">
        <v>0</v>
      </c>
      <c r="H191" s="11">
        <v>4</v>
      </c>
      <c r="I191" s="11">
        <v>3</v>
      </c>
      <c r="J191" s="11">
        <v>0</v>
      </c>
      <c r="K191" s="11">
        <v>11</v>
      </c>
      <c r="L191" s="11">
        <v>21</v>
      </c>
      <c r="M191" s="11">
        <v>30</v>
      </c>
      <c r="N191" s="11">
        <v>45</v>
      </c>
      <c r="O191" s="11">
        <v>76</v>
      </c>
      <c r="P191" s="11">
        <v>80</v>
      </c>
      <c r="Q191" s="11">
        <v>91</v>
      </c>
      <c r="R191" s="11">
        <v>100</v>
      </c>
      <c r="S191" s="11">
        <v>99</v>
      </c>
      <c r="T191" s="11">
        <v>97</v>
      </c>
      <c r="U191" s="148">
        <v>72</v>
      </c>
      <c r="V191" s="148">
        <v>173</v>
      </c>
      <c r="W191" s="148">
        <v>160</v>
      </c>
      <c r="X191" s="148">
        <v>64</v>
      </c>
      <c r="Y191" s="148">
        <v>58</v>
      </c>
      <c r="Z191" s="149">
        <v>59</v>
      </c>
      <c r="AA191" s="148">
        <v>34</v>
      </c>
      <c r="AB191" s="177">
        <v>30</v>
      </c>
      <c r="AC191" s="171">
        <v>26</v>
      </c>
      <c r="AD191" s="159">
        <v>7</v>
      </c>
    </row>
    <row r="192" spans="1:34" ht="14.25" customHeight="1" x14ac:dyDescent="0.25">
      <c r="A192" s="10" t="s">
        <v>264</v>
      </c>
      <c r="B192" s="15">
        <v>23</v>
      </c>
      <c r="C192" s="5">
        <v>17</v>
      </c>
      <c r="D192" s="5">
        <v>21</v>
      </c>
      <c r="E192" s="5">
        <f>1</f>
        <v>1</v>
      </c>
      <c r="F192" s="11">
        <v>0</v>
      </c>
      <c r="G192" s="11">
        <f>1</f>
        <v>1</v>
      </c>
      <c r="H192" s="11">
        <f>1</f>
        <v>1</v>
      </c>
      <c r="I192" s="11">
        <v>0</v>
      </c>
      <c r="J192" s="11">
        <v>28</v>
      </c>
      <c r="K192" s="11">
        <v>25</v>
      </c>
      <c r="L192" s="11">
        <v>21</v>
      </c>
      <c r="M192" s="11">
        <v>29</v>
      </c>
      <c r="N192" s="11">
        <v>17</v>
      </c>
      <c r="O192" s="11">
        <v>21</v>
      </c>
      <c r="P192" s="11">
        <v>10</v>
      </c>
      <c r="Q192" s="11">
        <v>8</v>
      </c>
      <c r="R192" s="63">
        <v>7</v>
      </c>
      <c r="S192" s="63">
        <v>4</v>
      </c>
      <c r="T192" s="11">
        <v>6</v>
      </c>
      <c r="U192" s="148">
        <v>2</v>
      </c>
      <c r="V192" s="148">
        <v>16</v>
      </c>
      <c r="W192" s="148">
        <v>11</v>
      </c>
      <c r="X192" s="148">
        <v>3</v>
      </c>
      <c r="Y192" s="148">
        <v>7</v>
      </c>
      <c r="Z192" s="149">
        <v>8</v>
      </c>
      <c r="AA192" s="148">
        <v>7</v>
      </c>
      <c r="AB192" s="150">
        <v>3</v>
      </c>
      <c r="AC192" s="151">
        <v>6</v>
      </c>
      <c r="AD192" s="148">
        <v>13</v>
      </c>
      <c r="AH192" s="84"/>
    </row>
    <row r="193" spans="1:30" x14ac:dyDescent="0.25">
      <c r="A193" s="99" t="s">
        <v>149</v>
      </c>
      <c r="S193" s="11">
        <v>2</v>
      </c>
      <c r="T193" s="11">
        <v>0</v>
      </c>
      <c r="U193" s="148">
        <v>0</v>
      </c>
      <c r="V193" s="148">
        <v>0</v>
      </c>
      <c r="W193" s="148">
        <v>0</v>
      </c>
      <c r="X193" s="148">
        <v>0</v>
      </c>
      <c r="Y193" s="148">
        <v>0</v>
      </c>
      <c r="Z193" s="149">
        <v>0</v>
      </c>
      <c r="AA193" s="148">
        <v>3</v>
      </c>
      <c r="AB193" s="177">
        <v>4</v>
      </c>
      <c r="AC193" s="151">
        <v>5</v>
      </c>
      <c r="AD193" s="148">
        <v>6</v>
      </c>
    </row>
    <row r="194" spans="1:30" x14ac:dyDescent="0.25">
      <c r="A194" s="70" t="s">
        <v>60</v>
      </c>
      <c r="B194" s="14"/>
      <c r="C194" s="80"/>
      <c r="D194" s="80"/>
      <c r="E194" s="40"/>
      <c r="F194" s="40"/>
      <c r="G194" s="40"/>
      <c r="H194" s="40"/>
      <c r="I194" s="40"/>
      <c r="J194" s="40"/>
      <c r="K194" s="40"/>
      <c r="L194" s="40"/>
      <c r="M194" s="40">
        <f t="shared" ref="M194:R194" si="46">M190+M191+M189</f>
        <v>47</v>
      </c>
      <c r="N194" s="40">
        <f t="shared" si="46"/>
        <v>60</v>
      </c>
      <c r="O194" s="40">
        <f t="shared" si="46"/>
        <v>94</v>
      </c>
      <c r="P194" s="40">
        <f t="shared" si="46"/>
        <v>107</v>
      </c>
      <c r="Q194" s="40">
        <f t="shared" si="46"/>
        <v>122</v>
      </c>
      <c r="R194" s="40">
        <f t="shared" si="46"/>
        <v>134</v>
      </c>
      <c r="S194" s="40">
        <f>S190+S191+S189+S193</f>
        <v>138</v>
      </c>
      <c r="T194" s="40">
        <f>T190+T191+T189</f>
        <v>124</v>
      </c>
      <c r="U194" s="203">
        <f>U190+U191+U189</f>
        <v>96</v>
      </c>
      <c r="V194" s="203">
        <f>V190+V191+V189</f>
        <v>203</v>
      </c>
      <c r="W194" s="194">
        <f t="shared" ref="W194:AB194" si="47">SUM(W189:W193)</f>
        <v>198</v>
      </c>
      <c r="X194" s="194">
        <f t="shared" si="47"/>
        <v>84</v>
      </c>
      <c r="Y194" s="194">
        <f t="shared" si="47"/>
        <v>87</v>
      </c>
      <c r="Z194" s="194">
        <f t="shared" si="47"/>
        <v>78</v>
      </c>
      <c r="AA194" s="194">
        <f t="shared" si="47"/>
        <v>51</v>
      </c>
      <c r="AB194" s="194">
        <f t="shared" si="47"/>
        <v>42</v>
      </c>
      <c r="AC194" s="193">
        <f>SUM(AC189:AC193)</f>
        <v>38</v>
      </c>
      <c r="AD194" s="193">
        <f>SUM(AD189:AD193)</f>
        <v>26</v>
      </c>
    </row>
    <row r="195" spans="1:30" x14ac:dyDescent="0.25">
      <c r="A195" s="4" t="s">
        <v>284</v>
      </c>
      <c r="B195" s="24"/>
      <c r="C195" s="25"/>
      <c r="D195" s="25"/>
      <c r="E195" s="25" t="e">
        <f t="shared" ref="E195:L195" si="48">E188+E174</f>
        <v>#REF!</v>
      </c>
      <c r="F195" s="25" t="e">
        <f t="shared" si="48"/>
        <v>#REF!</v>
      </c>
      <c r="G195" s="25" t="e">
        <f t="shared" si="48"/>
        <v>#REF!</v>
      </c>
      <c r="H195" s="25" t="e">
        <f t="shared" si="48"/>
        <v>#REF!</v>
      </c>
      <c r="I195" s="25" t="e">
        <f t="shared" si="48"/>
        <v>#REF!</v>
      </c>
      <c r="J195" s="25" t="e">
        <f t="shared" si="48"/>
        <v>#REF!</v>
      </c>
      <c r="K195" s="25" t="e">
        <f t="shared" si="48"/>
        <v>#REF!</v>
      </c>
      <c r="L195" s="25">
        <f t="shared" si="48"/>
        <v>144</v>
      </c>
      <c r="M195" s="25">
        <f t="shared" ref="M195:X195" si="49">M188+M194+M174</f>
        <v>205</v>
      </c>
      <c r="N195" s="25">
        <f t="shared" si="49"/>
        <v>227</v>
      </c>
      <c r="O195" s="25">
        <f t="shared" si="49"/>
        <v>278</v>
      </c>
      <c r="P195" s="25">
        <f t="shared" si="49"/>
        <v>308</v>
      </c>
      <c r="Q195" s="25">
        <f t="shared" si="49"/>
        <v>332</v>
      </c>
      <c r="R195" s="25">
        <f t="shared" si="49"/>
        <v>367</v>
      </c>
      <c r="S195" s="25">
        <f t="shared" si="49"/>
        <v>414</v>
      </c>
      <c r="T195" s="25">
        <f t="shared" si="49"/>
        <v>389</v>
      </c>
      <c r="U195" s="180">
        <f t="shared" si="49"/>
        <v>364</v>
      </c>
      <c r="V195" s="180">
        <f t="shared" si="49"/>
        <v>481</v>
      </c>
      <c r="W195" s="180">
        <f t="shared" si="49"/>
        <v>571</v>
      </c>
      <c r="X195" s="180">
        <f t="shared" si="49"/>
        <v>458</v>
      </c>
      <c r="Y195" s="200">
        <f t="shared" ref="Y195:AC195" si="50">Y174+Y188+Y194</f>
        <v>444</v>
      </c>
      <c r="Z195" s="206">
        <f t="shared" si="50"/>
        <v>432</v>
      </c>
      <c r="AA195" s="206">
        <f t="shared" si="50"/>
        <v>356</v>
      </c>
      <c r="AB195" s="207">
        <f t="shared" si="50"/>
        <v>345</v>
      </c>
      <c r="AC195" s="206">
        <f t="shared" si="50"/>
        <v>356</v>
      </c>
      <c r="AD195" s="220">
        <f>AD174+AD188+AD194</f>
        <v>343</v>
      </c>
    </row>
    <row r="196" spans="1:30" x14ac:dyDescent="0.25">
      <c r="A196" s="87" t="s">
        <v>150</v>
      </c>
      <c r="X196" s="159"/>
      <c r="Y196" s="159"/>
    </row>
    <row r="197" spans="1:30" x14ac:dyDescent="0.25">
      <c r="A197" s="9" t="s">
        <v>151</v>
      </c>
      <c r="B197" s="7"/>
      <c r="C197" s="8"/>
      <c r="D197" s="8"/>
      <c r="E197" s="8"/>
      <c r="F197" s="17"/>
      <c r="G197" s="17"/>
      <c r="H197" s="17"/>
      <c r="I197" s="17"/>
      <c r="J197" s="17"/>
      <c r="K197" s="17"/>
      <c r="L197" s="17"/>
      <c r="M197" s="17">
        <v>0</v>
      </c>
      <c r="N197" s="17">
        <v>0</v>
      </c>
      <c r="O197" s="11">
        <v>0</v>
      </c>
      <c r="P197" s="11">
        <v>0</v>
      </c>
      <c r="Q197" s="11">
        <v>10</v>
      </c>
      <c r="R197" s="11">
        <v>15</v>
      </c>
      <c r="S197" s="11">
        <v>24</v>
      </c>
      <c r="T197" s="11">
        <v>33</v>
      </c>
      <c r="U197" s="148">
        <v>39</v>
      </c>
      <c r="V197" s="148">
        <v>40</v>
      </c>
      <c r="W197" s="148">
        <v>43</v>
      </c>
      <c r="X197" s="159">
        <v>44</v>
      </c>
      <c r="Y197" s="159">
        <v>43</v>
      </c>
      <c r="Z197" s="149">
        <v>45</v>
      </c>
      <c r="AA197" s="148">
        <v>43</v>
      </c>
      <c r="AB197" s="150">
        <f>SUM(AB198:AB199)</f>
        <v>41</v>
      </c>
      <c r="AC197" s="151">
        <v>43</v>
      </c>
      <c r="AD197" s="148">
        <f>SUM(AD198:AD199)</f>
        <v>42</v>
      </c>
    </row>
    <row r="198" spans="1:30" x14ac:dyDescent="0.25">
      <c r="A198" s="6" t="s">
        <v>152</v>
      </c>
      <c r="B198" s="7"/>
      <c r="C198" s="8"/>
      <c r="D198" s="8"/>
      <c r="E198" s="8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>
        <v>6</v>
      </c>
      <c r="R198" s="17">
        <v>9</v>
      </c>
      <c r="S198" s="17">
        <v>14</v>
      </c>
      <c r="T198" s="17">
        <v>20</v>
      </c>
      <c r="U198" s="159">
        <v>26</v>
      </c>
      <c r="V198" s="148">
        <v>26</v>
      </c>
      <c r="W198" s="159">
        <v>25</v>
      </c>
      <c r="X198" s="148">
        <v>24</v>
      </c>
      <c r="Y198" s="148">
        <v>24</v>
      </c>
      <c r="Z198" s="149">
        <v>22</v>
      </c>
      <c r="AA198" s="148">
        <v>17</v>
      </c>
      <c r="AB198" s="150">
        <v>18</v>
      </c>
      <c r="AC198" s="151">
        <v>19</v>
      </c>
      <c r="AD198" s="148">
        <v>18</v>
      </c>
    </row>
    <row r="199" spans="1:30" x14ac:dyDescent="0.25">
      <c r="A199" s="6" t="s">
        <v>153</v>
      </c>
      <c r="B199" s="7"/>
      <c r="C199" s="8"/>
      <c r="D199" s="8"/>
      <c r="E199" s="8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>
        <v>4</v>
      </c>
      <c r="R199" s="17">
        <v>6</v>
      </c>
      <c r="S199" s="17">
        <v>10</v>
      </c>
      <c r="T199" s="17">
        <v>13</v>
      </c>
      <c r="U199" s="159">
        <v>13</v>
      </c>
      <c r="V199" s="148">
        <v>14</v>
      </c>
      <c r="W199" s="159">
        <v>18</v>
      </c>
      <c r="X199" s="148">
        <v>20</v>
      </c>
      <c r="Y199" s="148">
        <v>19</v>
      </c>
      <c r="Z199" s="149">
        <v>23</v>
      </c>
      <c r="AA199" s="148">
        <v>26</v>
      </c>
      <c r="AB199" s="150">
        <v>23</v>
      </c>
      <c r="AC199" s="151">
        <v>24</v>
      </c>
      <c r="AD199" s="148">
        <v>24</v>
      </c>
    </row>
    <row r="200" spans="1:30" s="84" customFormat="1" x14ac:dyDescent="0.25">
      <c r="A200" s="45" t="s">
        <v>154</v>
      </c>
      <c r="B200" s="24"/>
      <c r="C200" s="25"/>
      <c r="D200" s="25"/>
      <c r="E200" s="21"/>
      <c r="F200" s="23"/>
      <c r="G200" s="23"/>
      <c r="H200" s="21"/>
      <c r="I200" s="21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208">
        <v>5</v>
      </c>
      <c r="V200" s="148">
        <v>9</v>
      </c>
      <c r="W200" s="148">
        <v>14</v>
      </c>
      <c r="X200" s="148">
        <v>15</v>
      </c>
      <c r="Y200" s="148">
        <v>17</v>
      </c>
      <c r="Z200" s="149">
        <v>17</v>
      </c>
      <c r="AA200" s="150">
        <v>17</v>
      </c>
      <c r="AB200" s="150">
        <f>SUM(AB201:AB203)</f>
        <v>18</v>
      </c>
      <c r="AC200" s="151">
        <v>20</v>
      </c>
      <c r="AD200" s="148">
        <f>SUM(AD201:AD203)</f>
        <v>23</v>
      </c>
    </row>
    <row r="201" spans="1:30" s="2" customFormat="1" ht="15.75" customHeight="1" x14ac:dyDescent="0.25">
      <c r="A201" s="89" t="s">
        <v>155</v>
      </c>
      <c r="B201" s="90"/>
      <c r="C201" s="91"/>
      <c r="D201" s="91"/>
      <c r="E201" s="92"/>
      <c r="F201" s="93"/>
      <c r="G201" s="93"/>
      <c r="H201" s="92"/>
      <c r="I201" s="92"/>
      <c r="J201" s="94"/>
      <c r="K201" s="94"/>
      <c r="L201" s="94"/>
      <c r="M201" s="94"/>
      <c r="N201" s="94"/>
      <c r="O201" s="94"/>
      <c r="P201" s="94"/>
      <c r="Q201" s="119"/>
      <c r="R201" s="119"/>
      <c r="S201" s="119"/>
      <c r="T201" s="119"/>
      <c r="U201" s="209"/>
      <c r="V201" s="159">
        <v>1</v>
      </c>
      <c r="W201" s="159">
        <v>3</v>
      </c>
      <c r="X201" s="159">
        <v>3</v>
      </c>
      <c r="Y201" s="148">
        <v>6</v>
      </c>
      <c r="Z201" s="168">
        <v>7</v>
      </c>
      <c r="AA201" s="159">
        <v>7</v>
      </c>
      <c r="AB201" s="170">
        <v>7</v>
      </c>
      <c r="AC201" s="171">
        <v>9</v>
      </c>
      <c r="AD201" s="159">
        <v>10</v>
      </c>
    </row>
    <row r="202" spans="1:30" s="2" customFormat="1" ht="15.75" customHeight="1" x14ac:dyDescent="0.25">
      <c r="A202" s="46" t="s">
        <v>156</v>
      </c>
      <c r="B202" s="24"/>
      <c r="C202" s="25"/>
      <c r="D202" s="25"/>
      <c r="E202" s="21"/>
      <c r="F202" s="23"/>
      <c r="G202" s="23"/>
      <c r="H202" s="21"/>
      <c r="I202" s="21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209">
        <v>3</v>
      </c>
      <c r="V202" s="148">
        <v>3</v>
      </c>
      <c r="W202" s="148">
        <v>5</v>
      </c>
      <c r="X202" s="148">
        <v>6</v>
      </c>
      <c r="Y202" s="148">
        <v>6</v>
      </c>
      <c r="Z202" s="168">
        <v>6</v>
      </c>
      <c r="AA202" s="159">
        <v>6</v>
      </c>
      <c r="AB202" s="170">
        <v>7</v>
      </c>
      <c r="AC202" s="171">
        <v>7</v>
      </c>
      <c r="AD202" s="159">
        <v>9</v>
      </c>
    </row>
    <row r="203" spans="1:30" x14ac:dyDescent="0.25">
      <c r="A203" s="46" t="s">
        <v>157</v>
      </c>
      <c r="B203" s="24"/>
      <c r="C203" s="25"/>
      <c r="D203" s="25"/>
      <c r="E203" s="21"/>
      <c r="F203" s="23"/>
      <c r="G203" s="23"/>
      <c r="H203" s="21"/>
      <c r="I203" s="21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209">
        <v>2</v>
      </c>
      <c r="V203" s="148">
        <v>5</v>
      </c>
      <c r="W203" s="148">
        <v>6</v>
      </c>
      <c r="X203" s="159">
        <v>6</v>
      </c>
      <c r="Y203" s="148">
        <v>5</v>
      </c>
      <c r="Z203" s="149">
        <v>4</v>
      </c>
      <c r="AA203" s="148">
        <v>4</v>
      </c>
      <c r="AB203" s="150">
        <v>4</v>
      </c>
      <c r="AC203" s="151">
        <v>4</v>
      </c>
      <c r="AD203" s="148">
        <v>4</v>
      </c>
    </row>
    <row r="204" spans="1:30" x14ac:dyDescent="0.25">
      <c r="A204" s="10" t="s">
        <v>158</v>
      </c>
      <c r="B204" s="15">
        <v>81</v>
      </c>
      <c r="C204" s="5">
        <v>96</v>
      </c>
      <c r="D204" s="5">
        <v>102</v>
      </c>
      <c r="E204" s="5">
        <v>102</v>
      </c>
      <c r="F204" s="11">
        <v>113</v>
      </c>
      <c r="G204" s="11">
        <v>106</v>
      </c>
      <c r="H204" s="11">
        <v>98</v>
      </c>
      <c r="I204" s="11">
        <v>100</v>
      </c>
      <c r="J204" s="11">
        <v>105</v>
      </c>
      <c r="K204" s="11">
        <v>109</v>
      </c>
      <c r="L204" s="11">
        <v>103</v>
      </c>
      <c r="M204" s="11">
        <v>111</v>
      </c>
      <c r="N204" s="11">
        <v>108</v>
      </c>
      <c r="O204" s="11">
        <v>115</v>
      </c>
      <c r="P204" s="11">
        <v>111</v>
      </c>
      <c r="Q204" s="11">
        <v>112</v>
      </c>
      <c r="R204" s="11">
        <v>119</v>
      </c>
      <c r="S204" s="11">
        <v>55</v>
      </c>
      <c r="T204" s="11">
        <v>37</v>
      </c>
      <c r="U204" s="148">
        <v>31</v>
      </c>
      <c r="V204" s="148">
        <v>29</v>
      </c>
      <c r="W204" s="148">
        <v>20</v>
      </c>
      <c r="X204" s="148">
        <v>10</v>
      </c>
      <c r="Y204" s="148">
        <v>12</v>
      </c>
      <c r="Z204" s="149">
        <v>10</v>
      </c>
      <c r="AA204" s="148">
        <v>6</v>
      </c>
      <c r="AB204" s="150">
        <v>2</v>
      </c>
      <c r="AC204" s="151">
        <v>3</v>
      </c>
      <c r="AD204" s="148">
        <f>SUM(AD205:AD208)</f>
        <v>0</v>
      </c>
    </row>
    <row r="205" spans="1:30" x14ac:dyDescent="0.25">
      <c r="A205" s="6" t="s">
        <v>34</v>
      </c>
      <c r="B205" s="7"/>
      <c r="C205" s="8"/>
      <c r="D205" s="8"/>
      <c r="E205" s="8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>
        <v>1</v>
      </c>
      <c r="S205" s="17">
        <v>0</v>
      </c>
      <c r="T205" s="17">
        <v>0</v>
      </c>
      <c r="U205" s="159">
        <v>0</v>
      </c>
      <c r="V205" s="148">
        <v>0</v>
      </c>
      <c r="W205" s="159">
        <v>0</v>
      </c>
      <c r="X205" s="159">
        <v>0</v>
      </c>
      <c r="Y205" s="148">
        <v>0</v>
      </c>
      <c r="Z205" s="149">
        <v>0</v>
      </c>
      <c r="AA205" s="148">
        <v>0</v>
      </c>
      <c r="AB205" s="150">
        <v>0</v>
      </c>
      <c r="AC205" s="151">
        <v>0</v>
      </c>
      <c r="AD205" s="148">
        <v>0</v>
      </c>
    </row>
    <row r="206" spans="1:30" x14ac:dyDescent="0.25">
      <c r="A206" s="6" t="s">
        <v>159</v>
      </c>
      <c r="B206" s="7">
        <v>50</v>
      </c>
      <c r="C206" s="8">
        <v>61</v>
      </c>
      <c r="D206" s="8">
        <v>61</v>
      </c>
      <c r="E206" s="8">
        <v>61</v>
      </c>
      <c r="F206" s="17">
        <f>66+1</f>
        <v>67</v>
      </c>
      <c r="G206" s="17">
        <v>55</v>
      </c>
      <c r="H206" s="17">
        <v>47</v>
      </c>
      <c r="I206" s="17">
        <v>53</v>
      </c>
      <c r="J206" s="17">
        <v>58</v>
      </c>
      <c r="K206" s="17">
        <v>57</v>
      </c>
      <c r="L206" s="17">
        <v>53</v>
      </c>
      <c r="M206" s="17">
        <v>59</v>
      </c>
      <c r="N206" s="17">
        <v>61</v>
      </c>
      <c r="O206" s="17">
        <v>62</v>
      </c>
      <c r="P206" s="17">
        <v>62</v>
      </c>
      <c r="Q206" s="17">
        <v>59</v>
      </c>
      <c r="R206" s="17">
        <v>60</v>
      </c>
      <c r="S206" s="17">
        <v>0</v>
      </c>
      <c r="T206" s="17">
        <v>0</v>
      </c>
      <c r="U206" s="159">
        <v>0</v>
      </c>
      <c r="V206" s="148">
        <v>0</v>
      </c>
      <c r="W206" s="159">
        <v>0</v>
      </c>
      <c r="X206" s="159">
        <v>0</v>
      </c>
      <c r="Y206" s="148">
        <v>0</v>
      </c>
      <c r="Z206" s="149">
        <v>0</v>
      </c>
      <c r="AA206" s="148">
        <v>0</v>
      </c>
      <c r="AB206" s="150">
        <v>0</v>
      </c>
      <c r="AC206" s="151">
        <v>0</v>
      </c>
      <c r="AD206" s="148">
        <v>0</v>
      </c>
    </row>
    <row r="207" spans="1:30" s="2" customFormat="1" x14ac:dyDescent="0.25">
      <c r="A207" s="6" t="s">
        <v>160</v>
      </c>
      <c r="B207" s="7">
        <v>31</v>
      </c>
      <c r="C207" s="8">
        <v>35</v>
      </c>
      <c r="D207" s="8">
        <v>41</v>
      </c>
      <c r="E207" s="8">
        <v>41</v>
      </c>
      <c r="F207" s="17">
        <v>46</v>
      </c>
      <c r="G207" s="17">
        <v>51</v>
      </c>
      <c r="H207" s="17">
        <v>48</v>
      </c>
      <c r="I207" s="17">
        <v>46</v>
      </c>
      <c r="J207" s="17">
        <v>47</v>
      </c>
      <c r="K207" s="17">
        <v>52</v>
      </c>
      <c r="L207" s="17">
        <v>50</v>
      </c>
      <c r="M207" s="17">
        <v>52</v>
      </c>
      <c r="N207" s="17">
        <v>47</v>
      </c>
      <c r="O207" s="17">
        <v>53</v>
      </c>
      <c r="P207" s="17">
        <v>49</v>
      </c>
      <c r="Q207" s="17">
        <v>52</v>
      </c>
      <c r="R207" s="17">
        <v>58</v>
      </c>
      <c r="S207" s="17">
        <v>55</v>
      </c>
      <c r="T207" s="17">
        <v>37</v>
      </c>
      <c r="U207" s="159">
        <v>31</v>
      </c>
      <c r="V207" s="148">
        <v>29</v>
      </c>
      <c r="W207" s="159">
        <v>20</v>
      </c>
      <c r="X207" s="148">
        <v>10</v>
      </c>
      <c r="Y207" s="148">
        <v>12</v>
      </c>
      <c r="Z207" s="168">
        <v>10</v>
      </c>
      <c r="AA207" s="159">
        <v>6</v>
      </c>
      <c r="AB207" s="170">
        <v>2</v>
      </c>
      <c r="AC207" s="171">
        <v>3</v>
      </c>
      <c r="AD207" s="148">
        <v>0</v>
      </c>
    </row>
    <row r="208" spans="1:30" s="2" customFormat="1" x14ac:dyDescent="0.25">
      <c r="A208" s="6" t="s">
        <v>161</v>
      </c>
      <c r="B208" s="7"/>
      <c r="C208" s="8"/>
      <c r="D208" s="8"/>
      <c r="E208" s="8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>
        <v>1</v>
      </c>
      <c r="R208" s="17">
        <v>0</v>
      </c>
      <c r="S208" s="17">
        <v>0</v>
      </c>
      <c r="T208" s="17">
        <v>0</v>
      </c>
      <c r="U208" s="159">
        <v>0</v>
      </c>
      <c r="V208" s="148">
        <v>0</v>
      </c>
      <c r="W208" s="159">
        <v>0</v>
      </c>
      <c r="X208" s="148">
        <v>0</v>
      </c>
      <c r="Y208" s="148">
        <v>0</v>
      </c>
      <c r="Z208" s="168">
        <v>0</v>
      </c>
      <c r="AA208" s="159">
        <v>0</v>
      </c>
      <c r="AB208" s="170">
        <v>0</v>
      </c>
      <c r="AC208" s="171">
        <v>0</v>
      </c>
      <c r="AD208" s="148">
        <v>0</v>
      </c>
    </row>
    <row r="209" spans="1:255" s="2" customFormat="1" x14ac:dyDescent="0.25">
      <c r="A209" s="99" t="s">
        <v>162</v>
      </c>
      <c r="B209" s="7"/>
      <c r="C209" s="8"/>
      <c r="D209" s="8"/>
      <c r="E209" s="8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1">
        <v>6</v>
      </c>
      <c r="U209" s="148">
        <v>14</v>
      </c>
      <c r="V209" s="148">
        <v>23</v>
      </c>
      <c r="W209" s="148">
        <v>34</v>
      </c>
      <c r="X209" s="148">
        <v>42</v>
      </c>
      <c r="Y209" s="148">
        <v>32</v>
      </c>
      <c r="Z209" s="168">
        <v>30</v>
      </c>
      <c r="AA209" s="159">
        <v>31</v>
      </c>
      <c r="AB209" s="170">
        <v>28</v>
      </c>
      <c r="AC209" s="171">
        <v>31</v>
      </c>
      <c r="AD209" s="159">
        <v>35</v>
      </c>
    </row>
    <row r="210" spans="1:255" s="2" customFormat="1" x14ac:dyDescent="0.25">
      <c r="A210" s="99" t="s">
        <v>163</v>
      </c>
      <c r="B210" s="7"/>
      <c r="C210" s="8"/>
      <c r="D210" s="8"/>
      <c r="E210" s="8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1">
        <v>7</v>
      </c>
      <c r="U210" s="148">
        <v>9</v>
      </c>
      <c r="V210" s="148">
        <v>16</v>
      </c>
      <c r="W210" s="148">
        <v>10</v>
      </c>
      <c r="X210" s="148">
        <v>6</v>
      </c>
      <c r="Y210" s="148">
        <v>12</v>
      </c>
      <c r="Z210" s="168">
        <v>13</v>
      </c>
      <c r="AA210" s="159">
        <v>14</v>
      </c>
      <c r="AB210" s="170">
        <v>13</v>
      </c>
      <c r="AC210" s="171">
        <v>12</v>
      </c>
      <c r="AD210" s="159">
        <v>12</v>
      </c>
    </row>
    <row r="211" spans="1:255" s="2" customFormat="1" ht="15" hidden="1" customHeight="1" x14ac:dyDescent="0.25">
      <c r="A211" s="99" t="s">
        <v>164</v>
      </c>
      <c r="B211" s="15"/>
      <c r="C211" s="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6">
        <v>15</v>
      </c>
      <c r="T211" s="26">
        <v>27</v>
      </c>
      <c r="U211" s="210">
        <v>30</v>
      </c>
      <c r="V211" s="148">
        <v>36</v>
      </c>
      <c r="W211" s="148">
        <v>47</v>
      </c>
      <c r="X211" s="148">
        <v>52</v>
      </c>
      <c r="Y211" s="211"/>
      <c r="Z211" s="168"/>
      <c r="AA211" s="159"/>
      <c r="AB211" s="170"/>
      <c r="AC211" s="171"/>
      <c r="AD211" s="159"/>
    </row>
    <row r="212" spans="1:255" s="2" customFormat="1" x14ac:dyDescent="0.25">
      <c r="A212" s="100" t="s">
        <v>34</v>
      </c>
      <c r="B212" s="15"/>
      <c r="C212" s="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6">
        <v>0</v>
      </c>
      <c r="T212" s="26">
        <v>0</v>
      </c>
      <c r="U212" s="212">
        <v>22</v>
      </c>
      <c r="V212" s="148">
        <v>0</v>
      </c>
      <c r="W212" s="148">
        <v>0</v>
      </c>
      <c r="X212" s="148">
        <v>0</v>
      </c>
      <c r="Y212" s="148">
        <v>0</v>
      </c>
      <c r="Z212" s="168">
        <v>0</v>
      </c>
      <c r="AA212" s="159">
        <v>0</v>
      </c>
      <c r="AB212" s="170">
        <v>0</v>
      </c>
      <c r="AC212" s="171">
        <v>0</v>
      </c>
      <c r="AD212" s="159">
        <v>0</v>
      </c>
    </row>
    <row r="213" spans="1:255" s="2" customFormat="1" x14ac:dyDescent="0.25">
      <c r="A213" s="100" t="s">
        <v>165</v>
      </c>
      <c r="B213" s="15"/>
      <c r="C213" s="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11">
        <v>0</v>
      </c>
      <c r="T213" s="11">
        <v>0</v>
      </c>
      <c r="U213" s="212">
        <v>8</v>
      </c>
      <c r="V213" s="148">
        <v>0</v>
      </c>
      <c r="W213" s="148">
        <v>0</v>
      </c>
      <c r="X213" s="148">
        <v>0</v>
      </c>
      <c r="Y213" s="148">
        <v>0</v>
      </c>
      <c r="Z213" s="148">
        <v>0</v>
      </c>
      <c r="AA213" s="148">
        <v>0</v>
      </c>
      <c r="AB213" s="170">
        <v>0</v>
      </c>
      <c r="AC213" s="168">
        <v>0</v>
      </c>
      <c r="AD213" s="159">
        <v>0</v>
      </c>
    </row>
    <row r="214" spans="1:255" customFormat="1" x14ac:dyDescent="0.25">
      <c r="A214" s="135" t="s">
        <v>166</v>
      </c>
      <c r="B214" s="96" t="s">
        <v>167</v>
      </c>
      <c r="C214" s="223" t="s">
        <v>166</v>
      </c>
      <c r="D214" s="96" t="s">
        <v>167</v>
      </c>
      <c r="E214" s="117"/>
      <c r="F214" s="117"/>
      <c r="G214" s="117"/>
      <c r="H214" s="118">
        <v>15</v>
      </c>
      <c r="I214" s="118">
        <v>27</v>
      </c>
      <c r="J214" s="118">
        <v>22</v>
      </c>
      <c r="K214" s="118">
        <v>18</v>
      </c>
      <c r="L214" s="118">
        <v>26</v>
      </c>
      <c r="M214" s="118">
        <v>26</v>
      </c>
      <c r="N214" s="118">
        <v>25</v>
      </c>
      <c r="Q214" s="120"/>
      <c r="R214" s="120"/>
      <c r="S214" s="120">
        <v>15</v>
      </c>
      <c r="T214" s="120">
        <v>27</v>
      </c>
      <c r="U214" s="213">
        <v>30</v>
      </c>
      <c r="V214" s="148">
        <v>36</v>
      </c>
      <c r="W214" s="148">
        <v>47</v>
      </c>
      <c r="X214" s="148">
        <v>52</v>
      </c>
      <c r="Y214" s="148">
        <v>54</v>
      </c>
      <c r="Z214" s="179">
        <v>48</v>
      </c>
      <c r="AA214" s="213">
        <v>55</v>
      </c>
      <c r="AB214" s="177">
        <f>SUM(AB215:AB216)</f>
        <v>52</v>
      </c>
      <c r="AC214" s="201">
        <v>44</v>
      </c>
      <c r="AD214" s="213">
        <f>SUM(AD215:AD216)</f>
        <v>46</v>
      </c>
    </row>
    <row r="215" spans="1:255" customFormat="1" x14ac:dyDescent="0.25">
      <c r="A215" s="106" t="s">
        <v>167</v>
      </c>
      <c r="B215" s="96" t="s">
        <v>165</v>
      </c>
      <c r="C215" s="224"/>
      <c r="D215" s="96" t="s">
        <v>165</v>
      </c>
      <c r="E215" s="117"/>
      <c r="F215" s="117"/>
      <c r="G215" s="117"/>
      <c r="H215" s="117"/>
      <c r="I215" s="117"/>
      <c r="J215" s="118">
        <v>8</v>
      </c>
      <c r="K215" s="118">
        <v>18</v>
      </c>
      <c r="L215" s="118">
        <v>21</v>
      </c>
      <c r="M215" s="118">
        <v>26</v>
      </c>
      <c r="N215" s="118">
        <v>29</v>
      </c>
      <c r="Q215" s="120"/>
      <c r="R215" s="120"/>
      <c r="S215" s="120">
        <v>15</v>
      </c>
      <c r="T215" s="120">
        <v>27</v>
      </c>
      <c r="U215" s="213">
        <v>22</v>
      </c>
      <c r="V215" s="148">
        <v>18</v>
      </c>
      <c r="W215" s="148">
        <v>26</v>
      </c>
      <c r="X215" s="148">
        <v>26</v>
      </c>
      <c r="Y215" s="148">
        <v>25</v>
      </c>
      <c r="Z215" s="179">
        <v>20</v>
      </c>
      <c r="AA215" s="213">
        <v>21</v>
      </c>
      <c r="AB215" s="177">
        <v>19</v>
      </c>
      <c r="AC215" s="201">
        <v>16</v>
      </c>
      <c r="AD215" s="213">
        <v>12</v>
      </c>
    </row>
    <row r="216" spans="1:255" customFormat="1" x14ac:dyDescent="0.25">
      <c r="A216" s="106" t="s">
        <v>165</v>
      </c>
      <c r="B216" s="7"/>
      <c r="C216" s="96" t="s">
        <v>168</v>
      </c>
      <c r="D216" s="96"/>
      <c r="E216" s="117"/>
      <c r="F216" s="117"/>
      <c r="G216" s="117"/>
      <c r="H216" s="118">
        <v>17</v>
      </c>
      <c r="I216" s="118">
        <v>16</v>
      </c>
      <c r="J216" s="118">
        <v>15</v>
      </c>
      <c r="K216" s="118">
        <v>14</v>
      </c>
      <c r="L216" s="118">
        <v>15</v>
      </c>
      <c r="M216" s="118">
        <v>14</v>
      </c>
      <c r="N216" s="118">
        <v>12</v>
      </c>
      <c r="Q216" s="120"/>
      <c r="R216" s="120"/>
      <c r="S216" s="120"/>
      <c r="T216" s="120"/>
      <c r="U216" s="213">
        <v>8</v>
      </c>
      <c r="V216" s="148">
        <v>18</v>
      </c>
      <c r="W216" s="148">
        <v>21</v>
      </c>
      <c r="X216" s="148">
        <v>26</v>
      </c>
      <c r="Y216" s="148">
        <v>29</v>
      </c>
      <c r="Z216" s="179">
        <v>28</v>
      </c>
      <c r="AA216" s="213">
        <v>34</v>
      </c>
      <c r="AB216" s="177">
        <v>33</v>
      </c>
      <c r="AC216" s="201">
        <v>28</v>
      </c>
      <c r="AD216" s="213">
        <v>34</v>
      </c>
    </row>
    <row r="217" spans="1:255" s="2" customFormat="1" x14ac:dyDescent="0.25">
      <c r="A217" s="9" t="s">
        <v>169</v>
      </c>
      <c r="B217" s="7"/>
      <c r="C217" s="8"/>
      <c r="D217" s="8"/>
      <c r="E217" s="8"/>
      <c r="F217" s="17"/>
      <c r="G217" s="17"/>
      <c r="H217" s="17"/>
      <c r="I217" s="17"/>
      <c r="J217" s="17"/>
      <c r="K217" s="17"/>
      <c r="L217" s="17"/>
      <c r="M217" s="17"/>
      <c r="N217" s="17"/>
      <c r="O217" s="11"/>
      <c r="P217" s="11"/>
      <c r="Q217" s="11"/>
      <c r="R217" s="11"/>
      <c r="S217" s="17">
        <v>17</v>
      </c>
      <c r="T217" s="17">
        <v>16</v>
      </c>
      <c r="U217" s="159">
        <v>15</v>
      </c>
      <c r="V217" s="148">
        <v>14</v>
      </c>
      <c r="W217" s="148">
        <v>15</v>
      </c>
      <c r="X217" s="148">
        <v>14</v>
      </c>
      <c r="Y217" s="148">
        <v>12</v>
      </c>
      <c r="Z217" s="149">
        <v>11</v>
      </c>
      <c r="AA217" s="148">
        <v>10</v>
      </c>
      <c r="AB217" s="150">
        <v>8</v>
      </c>
      <c r="AC217" s="171">
        <v>9</v>
      </c>
      <c r="AD217" s="159">
        <v>9</v>
      </c>
    </row>
    <row r="218" spans="1:255" s="2" customFormat="1" x14ac:dyDescent="0.25">
      <c r="A218" s="9" t="s">
        <v>170</v>
      </c>
      <c r="B218" s="81"/>
      <c r="C218" s="81"/>
      <c r="D218" s="81"/>
      <c r="E218" s="81"/>
      <c r="F218" s="81"/>
      <c r="G218" s="81"/>
      <c r="H218" s="81"/>
      <c r="I218" s="81"/>
      <c r="J218" s="81">
        <f>J204</f>
        <v>105</v>
      </c>
      <c r="K218" s="81">
        <f>K204</f>
        <v>109</v>
      </c>
      <c r="L218" s="81">
        <f>L204</f>
        <v>103</v>
      </c>
      <c r="M218" s="101">
        <f>M200+M204+M209+M210+M197+M216+M217</f>
        <v>125</v>
      </c>
      <c r="N218" s="101">
        <f>N200+N204+N209+N210+N197+N216+N217</f>
        <v>120</v>
      </c>
      <c r="O218" s="101">
        <f>O200+O204+O209+O210+O197+O216+O217</f>
        <v>115</v>
      </c>
      <c r="Q218" s="17"/>
      <c r="R218" s="17"/>
      <c r="S218" s="11">
        <v>34</v>
      </c>
      <c r="T218" s="11">
        <v>44</v>
      </c>
      <c r="U218" s="148">
        <v>46</v>
      </c>
      <c r="V218" s="148">
        <v>52</v>
      </c>
      <c r="W218" s="148">
        <v>58</v>
      </c>
      <c r="X218" s="148">
        <v>59</v>
      </c>
      <c r="Y218" s="148">
        <v>62</v>
      </c>
      <c r="Z218" s="149">
        <v>68</v>
      </c>
      <c r="AA218" s="148">
        <v>56</v>
      </c>
      <c r="AB218" s="150">
        <v>54</v>
      </c>
      <c r="AC218" s="171">
        <v>55</v>
      </c>
      <c r="AD218" s="159">
        <v>54</v>
      </c>
    </row>
    <row r="219" spans="1:255" s="2" customFormat="1" x14ac:dyDescent="0.25">
      <c r="A219" s="81" t="s">
        <v>30</v>
      </c>
      <c r="B219" s="15">
        <v>44</v>
      </c>
      <c r="C219" s="5">
        <v>45</v>
      </c>
      <c r="D219" s="5">
        <v>37</v>
      </c>
      <c r="E219" s="5">
        <v>36</v>
      </c>
      <c r="F219" s="11">
        <v>41</v>
      </c>
      <c r="G219" s="11">
        <v>49</v>
      </c>
      <c r="H219" s="11">
        <v>41</v>
      </c>
      <c r="I219" s="11">
        <v>30</v>
      </c>
      <c r="J219" s="11">
        <v>30</v>
      </c>
      <c r="K219" s="11">
        <v>26</v>
      </c>
      <c r="L219" s="11">
        <v>30</v>
      </c>
      <c r="M219" s="11">
        <v>31</v>
      </c>
      <c r="N219" s="11">
        <v>25</v>
      </c>
      <c r="O219" s="11">
        <v>26</v>
      </c>
      <c r="P219" s="101">
        <f>P200+P204+P209+P210+P197+P216+P217</f>
        <v>111</v>
      </c>
      <c r="Q219" s="44">
        <f t="shared" ref="Q219:AB219" si="51">Q197+Q200+Q204+Q209+Q210+Q214+Q217+Q218</f>
        <v>122</v>
      </c>
      <c r="R219" s="44">
        <f t="shared" si="51"/>
        <v>134</v>
      </c>
      <c r="S219" s="44">
        <f t="shared" si="51"/>
        <v>145</v>
      </c>
      <c r="T219" s="44">
        <f t="shared" si="51"/>
        <v>170</v>
      </c>
      <c r="U219" s="161">
        <f t="shared" si="51"/>
        <v>189</v>
      </c>
      <c r="V219" s="161">
        <f t="shared" si="51"/>
        <v>219</v>
      </c>
      <c r="W219" s="161">
        <f t="shared" si="51"/>
        <v>241</v>
      </c>
      <c r="X219" s="161">
        <f t="shared" si="51"/>
        <v>242</v>
      </c>
      <c r="Y219" s="161">
        <f t="shared" si="51"/>
        <v>244</v>
      </c>
      <c r="Z219" s="193">
        <f t="shared" si="51"/>
        <v>242</v>
      </c>
      <c r="AA219" s="193">
        <f t="shared" si="51"/>
        <v>232</v>
      </c>
      <c r="AB219" s="194">
        <f t="shared" si="51"/>
        <v>216</v>
      </c>
      <c r="AC219" s="193">
        <f>AC197+AC200+AC204+AC209+AC210+AC214+AC217+AC218</f>
        <v>217</v>
      </c>
      <c r="AD219" s="193">
        <f>AD197+AD200+AD204+AD209+AD210+AD214+AD217+AD218</f>
        <v>221</v>
      </c>
    </row>
    <row r="220" spans="1:255" s="2" customFormat="1" x14ac:dyDescent="0.25">
      <c r="A220" s="98" t="s">
        <v>171</v>
      </c>
      <c r="B220" s="15"/>
      <c r="C220" s="5"/>
      <c r="D220" s="5"/>
      <c r="E220" s="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41"/>
      <c r="Q220" s="23"/>
      <c r="R220" s="23"/>
      <c r="S220" s="23"/>
      <c r="T220" s="23"/>
      <c r="U220" s="200"/>
      <c r="V220" s="200"/>
      <c r="W220" s="200"/>
      <c r="X220" s="200"/>
      <c r="Y220" s="200"/>
      <c r="Z220" s="148">
        <f t="shared" ref="Z220:AC220" si="52">SUM(Z221:Z223)</f>
        <v>78</v>
      </c>
      <c r="AA220" s="148">
        <f t="shared" si="52"/>
        <v>64</v>
      </c>
      <c r="AB220" s="148">
        <f t="shared" si="52"/>
        <v>64</v>
      </c>
      <c r="AC220" s="148">
        <f t="shared" si="52"/>
        <v>64</v>
      </c>
      <c r="AD220" s="148">
        <f>SUM(AD221:AD223)</f>
        <v>55</v>
      </c>
    </row>
    <row r="221" spans="1:255" s="2" customFormat="1" x14ac:dyDescent="0.25">
      <c r="A221" s="60" t="s">
        <v>34</v>
      </c>
      <c r="B221" s="15"/>
      <c r="C221" s="5"/>
      <c r="D221" s="5"/>
      <c r="E221" s="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41"/>
      <c r="Q221" s="23"/>
      <c r="R221" s="23"/>
      <c r="S221" s="23"/>
      <c r="T221" s="23"/>
      <c r="U221" s="200"/>
      <c r="V221" s="200"/>
      <c r="W221" s="200"/>
      <c r="X221" s="200"/>
      <c r="Y221" s="200"/>
      <c r="Z221" s="148">
        <v>31</v>
      </c>
      <c r="AA221" s="159">
        <v>24</v>
      </c>
      <c r="AB221" s="170">
        <v>24</v>
      </c>
      <c r="AC221" s="171">
        <v>19</v>
      </c>
      <c r="AD221" s="159">
        <v>8</v>
      </c>
    </row>
    <row r="222" spans="1:255" s="2" customFormat="1" x14ac:dyDescent="0.25">
      <c r="A222" s="60" t="s">
        <v>172</v>
      </c>
      <c r="B222" s="15"/>
      <c r="C222" s="5"/>
      <c r="D222" s="5"/>
      <c r="E222" s="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41"/>
      <c r="Q222" s="23"/>
      <c r="R222" s="23"/>
      <c r="S222" s="23"/>
      <c r="T222" s="23"/>
      <c r="U222" s="200"/>
      <c r="V222" s="200"/>
      <c r="W222" s="200"/>
      <c r="X222" s="200"/>
      <c r="Y222" s="200"/>
      <c r="Z222" s="148">
        <v>14</v>
      </c>
      <c r="AA222" s="159">
        <v>17</v>
      </c>
      <c r="AB222" s="170">
        <v>19</v>
      </c>
      <c r="AC222" s="171">
        <v>22</v>
      </c>
      <c r="AD222" s="159">
        <v>26</v>
      </c>
    </row>
    <row r="223" spans="1:255" s="2" customFormat="1" x14ac:dyDescent="0.25">
      <c r="A223" s="60" t="s">
        <v>173</v>
      </c>
      <c r="B223" s="15"/>
      <c r="C223" s="5"/>
      <c r="D223" s="5"/>
      <c r="E223" s="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41"/>
      <c r="Q223" s="23"/>
      <c r="R223" s="23"/>
      <c r="S223" s="23"/>
      <c r="T223" s="23"/>
      <c r="U223" s="200"/>
      <c r="V223" s="200"/>
      <c r="W223" s="200"/>
      <c r="X223" s="200"/>
      <c r="Y223" s="200"/>
      <c r="Z223" s="148">
        <v>33</v>
      </c>
      <c r="AA223" s="159">
        <v>23</v>
      </c>
      <c r="AB223" s="170">
        <v>21</v>
      </c>
      <c r="AC223" s="171">
        <v>23</v>
      </c>
      <c r="AD223" s="159">
        <v>21</v>
      </c>
    </row>
    <row r="224" spans="1:255" x14ac:dyDescent="0.25">
      <c r="A224" s="10" t="s">
        <v>174</v>
      </c>
      <c r="B224" s="15"/>
      <c r="C224" s="5"/>
      <c r="D224" s="5"/>
      <c r="E224" s="5"/>
      <c r="F224" s="11"/>
      <c r="G224" s="11"/>
      <c r="H224" s="11"/>
      <c r="I224" s="11"/>
      <c r="J224" s="11"/>
      <c r="K224" s="11"/>
      <c r="L224" s="11"/>
      <c r="M224" s="11"/>
      <c r="P224" s="11">
        <v>28</v>
      </c>
      <c r="Q224" s="11">
        <v>25</v>
      </c>
      <c r="R224" s="11">
        <v>21</v>
      </c>
      <c r="S224" s="11">
        <v>27</v>
      </c>
      <c r="T224" s="11">
        <v>25</v>
      </c>
      <c r="U224" s="148">
        <v>25</v>
      </c>
      <c r="V224" s="148">
        <v>33</v>
      </c>
      <c r="W224" s="148">
        <v>33</v>
      </c>
      <c r="X224" s="148">
        <v>32</v>
      </c>
      <c r="Y224" s="148">
        <v>31</v>
      </c>
      <c r="Z224" s="149">
        <v>28</v>
      </c>
      <c r="AA224" s="148">
        <f t="shared" ref="AA224:AC224" si="53">SUM(AA225:AA227)</f>
        <v>21</v>
      </c>
      <c r="AB224" s="148">
        <f t="shared" si="53"/>
        <v>23</v>
      </c>
      <c r="AC224" s="148">
        <f t="shared" si="53"/>
        <v>21</v>
      </c>
      <c r="AD224" s="148">
        <f>SUM(AD225:AD227)</f>
        <v>24</v>
      </c>
      <c r="IU224" s="1">
        <f>SUM(P224:IT224)</f>
        <v>397</v>
      </c>
    </row>
    <row r="225" spans="1:30" x14ac:dyDescent="0.25">
      <c r="A225" s="6" t="s">
        <v>34</v>
      </c>
      <c r="B225" s="7"/>
      <c r="C225" s="8"/>
      <c r="D225" s="8"/>
      <c r="E225" s="8"/>
      <c r="F225" s="17"/>
      <c r="G225" s="17"/>
      <c r="H225" s="17"/>
      <c r="I225" s="17"/>
      <c r="J225" s="17"/>
      <c r="K225" s="17"/>
      <c r="L225" s="17"/>
      <c r="M225" s="17" t="s">
        <v>29</v>
      </c>
      <c r="N225" s="17" t="s">
        <v>29</v>
      </c>
      <c r="O225" s="17" t="s">
        <v>29</v>
      </c>
      <c r="P225" s="17" t="s">
        <v>29</v>
      </c>
      <c r="R225" s="17">
        <v>20</v>
      </c>
      <c r="S225" s="17">
        <v>25</v>
      </c>
      <c r="T225" s="17">
        <v>0</v>
      </c>
      <c r="U225" s="159">
        <v>24</v>
      </c>
      <c r="V225" s="148">
        <v>29</v>
      </c>
      <c r="W225" s="148">
        <v>28</v>
      </c>
      <c r="X225" s="148">
        <v>25</v>
      </c>
      <c r="Y225" s="148">
        <v>23</v>
      </c>
      <c r="Z225" s="149">
        <v>27</v>
      </c>
      <c r="AA225" s="148">
        <v>13</v>
      </c>
      <c r="AB225" s="150">
        <v>8</v>
      </c>
      <c r="AC225" s="151">
        <v>8</v>
      </c>
      <c r="AD225" s="148">
        <v>9</v>
      </c>
    </row>
    <row r="226" spans="1:30" x14ac:dyDescent="0.25">
      <c r="A226" s="6" t="s">
        <v>175</v>
      </c>
      <c r="B226" s="7"/>
      <c r="C226" s="8"/>
      <c r="D226" s="8"/>
      <c r="E226" s="8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S226" s="11">
        <v>0</v>
      </c>
      <c r="X226" s="148">
        <v>1</v>
      </c>
      <c r="Y226" s="148">
        <v>6</v>
      </c>
      <c r="Z226" s="149">
        <v>1</v>
      </c>
      <c r="AA226" s="148">
        <v>8</v>
      </c>
      <c r="AB226" s="150">
        <v>15</v>
      </c>
      <c r="AC226" s="151">
        <v>13</v>
      </c>
      <c r="AD226" s="148">
        <v>15</v>
      </c>
    </row>
    <row r="227" spans="1:30" x14ac:dyDescent="0.25">
      <c r="A227" s="60" t="s">
        <v>176</v>
      </c>
      <c r="B227" s="15">
        <v>312</v>
      </c>
      <c r="C227" s="5">
        <v>327</v>
      </c>
      <c r="D227" s="5">
        <v>332</v>
      </c>
      <c r="E227" s="5">
        <v>308</v>
      </c>
      <c r="F227" s="11">
        <v>324</v>
      </c>
      <c r="G227" s="11">
        <v>356</v>
      </c>
      <c r="H227" s="11">
        <v>364</v>
      </c>
      <c r="I227" s="11">
        <v>358</v>
      </c>
      <c r="J227" s="11">
        <v>359</v>
      </c>
      <c r="K227" s="11">
        <v>389</v>
      </c>
      <c r="L227" s="11">
        <v>421</v>
      </c>
      <c r="M227" s="11">
        <v>421</v>
      </c>
      <c r="N227" s="11">
        <v>441</v>
      </c>
      <c r="O227" s="11">
        <v>432</v>
      </c>
      <c r="P227" s="11">
        <v>423</v>
      </c>
      <c r="Q227" s="17" t="s">
        <v>29</v>
      </c>
      <c r="R227" s="17">
        <v>1</v>
      </c>
      <c r="S227" s="17">
        <v>2</v>
      </c>
      <c r="T227" s="17">
        <v>0</v>
      </c>
      <c r="U227" s="159">
        <v>1</v>
      </c>
      <c r="V227" s="148">
        <v>4</v>
      </c>
      <c r="W227" s="148">
        <v>5</v>
      </c>
      <c r="X227" s="159">
        <v>6</v>
      </c>
      <c r="Y227" s="159">
        <v>2</v>
      </c>
      <c r="Z227" s="149">
        <v>0</v>
      </c>
      <c r="AA227" s="148">
        <v>0</v>
      </c>
      <c r="AB227" s="150">
        <v>0</v>
      </c>
      <c r="AC227" s="151">
        <v>0</v>
      </c>
      <c r="AD227" s="148">
        <v>0</v>
      </c>
    </row>
    <row r="228" spans="1:30" x14ac:dyDescent="0.25">
      <c r="A228" s="10" t="s">
        <v>177</v>
      </c>
      <c r="B228" s="7"/>
      <c r="C228" s="8"/>
      <c r="D228" s="8"/>
      <c r="E228" s="8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>
        <v>400</v>
      </c>
      <c r="R228" s="17">
        <v>409</v>
      </c>
      <c r="S228" s="17">
        <v>380</v>
      </c>
      <c r="T228" s="17">
        <v>329</v>
      </c>
      <c r="U228" s="148">
        <v>261</v>
      </c>
      <c r="V228" s="150">
        <f t="shared" ref="V228:AA228" si="54">SUM(V229:V240)</f>
        <v>258</v>
      </c>
      <c r="W228" s="150">
        <f t="shared" si="54"/>
        <v>256</v>
      </c>
      <c r="X228" s="150">
        <f t="shared" si="54"/>
        <v>218</v>
      </c>
      <c r="Y228" s="150">
        <f t="shared" si="54"/>
        <v>161</v>
      </c>
      <c r="Z228" s="150">
        <f t="shared" si="54"/>
        <v>168</v>
      </c>
      <c r="AA228" s="150">
        <f t="shared" si="54"/>
        <v>123</v>
      </c>
      <c r="AB228" s="150">
        <f>SUM(AB229:AB240)</f>
        <v>125</v>
      </c>
      <c r="AC228" s="150">
        <f t="shared" ref="AC228:AD228" si="55">SUM(AC229:AC240)</f>
        <v>134</v>
      </c>
      <c r="AD228" s="150">
        <f t="shared" si="55"/>
        <v>174</v>
      </c>
    </row>
    <row r="229" spans="1:30" x14ac:dyDescent="0.25">
      <c r="A229" s="6" t="s">
        <v>34</v>
      </c>
      <c r="B229" s="7"/>
      <c r="C229" s="8"/>
      <c r="D229" s="8"/>
      <c r="E229" s="8"/>
      <c r="F229" s="17"/>
      <c r="G229" s="17"/>
      <c r="H229" s="17"/>
      <c r="I229" s="17"/>
      <c r="J229" s="17" t="s">
        <v>29</v>
      </c>
      <c r="K229" s="17" t="s">
        <v>29</v>
      </c>
      <c r="L229" s="17" t="s">
        <v>29</v>
      </c>
      <c r="M229" s="17" t="s">
        <v>29</v>
      </c>
      <c r="N229" s="17">
        <v>22</v>
      </c>
      <c r="O229" s="17">
        <v>21</v>
      </c>
      <c r="P229" s="17">
        <v>27</v>
      </c>
      <c r="Q229" s="11">
        <v>4</v>
      </c>
      <c r="R229" s="11">
        <v>4</v>
      </c>
      <c r="S229" s="11">
        <v>1</v>
      </c>
      <c r="T229" s="11">
        <v>4</v>
      </c>
      <c r="U229" s="159">
        <v>1</v>
      </c>
      <c r="V229" s="159"/>
      <c r="W229" s="159"/>
      <c r="X229" s="159"/>
      <c r="Y229" s="159"/>
      <c r="Z229" s="168"/>
      <c r="AA229" s="159">
        <v>0</v>
      </c>
      <c r="AB229" s="225">
        <v>1</v>
      </c>
      <c r="AC229" s="171">
        <v>0</v>
      </c>
      <c r="AD229" s="159">
        <v>0</v>
      </c>
    </row>
    <row r="230" spans="1:30" x14ac:dyDescent="0.25">
      <c r="A230" s="6" t="s">
        <v>178</v>
      </c>
      <c r="B230" s="7"/>
      <c r="C230" s="8"/>
      <c r="D230" s="8"/>
      <c r="E230" s="8"/>
      <c r="F230" s="17"/>
      <c r="G230" s="17"/>
      <c r="H230" s="17"/>
      <c r="I230" s="17"/>
      <c r="J230" s="17" t="s">
        <v>29</v>
      </c>
      <c r="K230" s="17" t="s">
        <v>29</v>
      </c>
      <c r="L230" s="17" t="s">
        <v>29</v>
      </c>
      <c r="M230" s="17" t="s">
        <v>29</v>
      </c>
      <c r="N230" s="17">
        <v>53</v>
      </c>
      <c r="O230" s="17">
        <v>56</v>
      </c>
      <c r="P230" s="17">
        <v>53</v>
      </c>
      <c r="Q230" s="17">
        <v>25</v>
      </c>
      <c r="R230" s="17">
        <v>20</v>
      </c>
      <c r="S230" s="17">
        <v>17</v>
      </c>
      <c r="T230" s="17">
        <v>14</v>
      </c>
      <c r="U230" s="185">
        <v>11</v>
      </c>
      <c r="V230" s="159">
        <v>11</v>
      </c>
      <c r="W230" s="167">
        <v>10</v>
      </c>
      <c r="X230" s="167">
        <v>9</v>
      </c>
      <c r="Y230" s="167">
        <v>0</v>
      </c>
      <c r="Z230" s="168">
        <v>7</v>
      </c>
      <c r="AA230" s="159">
        <v>4</v>
      </c>
      <c r="AB230" s="225">
        <v>8</v>
      </c>
      <c r="AC230" s="171">
        <v>5</v>
      </c>
      <c r="AD230" s="159">
        <v>16</v>
      </c>
    </row>
    <row r="231" spans="1:30" x14ac:dyDescent="0.25">
      <c r="A231" s="6" t="s">
        <v>179</v>
      </c>
      <c r="B231" s="61"/>
      <c r="C231" s="61"/>
      <c r="D231" s="61"/>
      <c r="E231" s="8"/>
      <c r="F231" s="17"/>
      <c r="G231" s="17"/>
      <c r="H231" s="17"/>
      <c r="I231" s="17"/>
      <c r="J231" s="17" t="s">
        <v>29</v>
      </c>
      <c r="K231" s="17" t="s">
        <v>29</v>
      </c>
      <c r="L231" s="17" t="s">
        <v>29</v>
      </c>
      <c r="M231" s="17" t="s">
        <v>29</v>
      </c>
      <c r="N231" s="17">
        <v>54</v>
      </c>
      <c r="O231" s="17">
        <v>46</v>
      </c>
      <c r="P231" s="17">
        <v>36</v>
      </c>
      <c r="Q231" s="17">
        <v>43</v>
      </c>
      <c r="R231" s="17">
        <v>40</v>
      </c>
      <c r="S231" s="17">
        <v>25</v>
      </c>
      <c r="T231" s="17">
        <v>26</v>
      </c>
      <c r="U231" s="159">
        <v>12</v>
      </c>
      <c r="V231" s="159">
        <v>10</v>
      </c>
      <c r="W231" s="159">
        <v>9</v>
      </c>
      <c r="X231" s="159">
        <v>13</v>
      </c>
      <c r="Y231" s="159">
        <v>0</v>
      </c>
      <c r="Z231" s="168">
        <v>8</v>
      </c>
      <c r="AA231" s="159">
        <v>6</v>
      </c>
      <c r="AB231" s="225">
        <v>6</v>
      </c>
      <c r="AC231" s="171">
        <v>2</v>
      </c>
      <c r="AD231" s="159">
        <v>16</v>
      </c>
    </row>
    <row r="232" spans="1:30" s="2" customFormat="1" x14ac:dyDescent="0.25">
      <c r="A232" s="103" t="s">
        <v>180</v>
      </c>
      <c r="B232" s="61"/>
      <c r="C232" s="61"/>
      <c r="D232" s="61"/>
      <c r="E232" s="8"/>
      <c r="F232" s="17"/>
      <c r="G232" s="17"/>
      <c r="H232" s="17"/>
      <c r="I232" s="17"/>
      <c r="J232" s="17" t="s">
        <v>29</v>
      </c>
      <c r="K232" s="17" t="s">
        <v>29</v>
      </c>
      <c r="L232" s="17" t="s">
        <v>29</v>
      </c>
      <c r="M232" s="17" t="s">
        <v>29</v>
      </c>
      <c r="N232" s="17">
        <v>84</v>
      </c>
      <c r="O232" s="17">
        <v>67</v>
      </c>
      <c r="P232" s="17">
        <v>53</v>
      </c>
      <c r="Q232" s="17">
        <v>32</v>
      </c>
      <c r="R232" s="17">
        <v>34</v>
      </c>
      <c r="S232" s="17">
        <v>37</v>
      </c>
      <c r="T232" s="17">
        <v>35</v>
      </c>
      <c r="U232" s="185">
        <v>41</v>
      </c>
      <c r="V232" s="159">
        <v>40</v>
      </c>
      <c r="W232" s="159">
        <v>41</v>
      </c>
      <c r="X232" s="159">
        <v>40</v>
      </c>
      <c r="Y232" s="159">
        <v>19</v>
      </c>
      <c r="Z232" s="168">
        <v>19</v>
      </c>
      <c r="AA232" s="159">
        <v>12</v>
      </c>
      <c r="AB232" s="225">
        <v>11</v>
      </c>
      <c r="AC232" s="171">
        <v>17</v>
      </c>
      <c r="AD232" s="159">
        <v>20</v>
      </c>
    </row>
    <row r="233" spans="1:30" x14ac:dyDescent="0.25">
      <c r="A233" s="61" t="s">
        <v>181</v>
      </c>
      <c r="B233" s="104"/>
      <c r="C233" s="104"/>
      <c r="D233" s="104"/>
      <c r="E233" s="104"/>
      <c r="F233" s="104"/>
      <c r="G233" s="104"/>
      <c r="H233" s="104"/>
      <c r="I233" s="104"/>
      <c r="J233" s="104"/>
      <c r="K233" s="105">
        <v>41</v>
      </c>
      <c r="L233" s="17"/>
      <c r="M233" s="17"/>
      <c r="N233" s="17">
        <v>54</v>
      </c>
      <c r="O233" s="17">
        <v>46</v>
      </c>
      <c r="P233" s="17">
        <v>36</v>
      </c>
      <c r="Q233" s="17">
        <v>4</v>
      </c>
      <c r="R233" s="17">
        <v>4</v>
      </c>
      <c r="S233" s="17">
        <v>5</v>
      </c>
      <c r="T233" s="17">
        <v>7</v>
      </c>
      <c r="U233" s="185">
        <v>6</v>
      </c>
      <c r="V233" s="159">
        <v>5</v>
      </c>
      <c r="W233" s="159">
        <v>11</v>
      </c>
      <c r="X233" s="159">
        <v>9</v>
      </c>
      <c r="Y233" s="159">
        <v>9</v>
      </c>
      <c r="Z233" s="168">
        <v>10</v>
      </c>
      <c r="AA233" s="159">
        <v>7</v>
      </c>
      <c r="AB233" s="170">
        <v>14</v>
      </c>
      <c r="AC233" s="171">
        <v>4</v>
      </c>
      <c r="AD233" s="159">
        <v>4</v>
      </c>
    </row>
    <row r="234" spans="1:30" x14ac:dyDescent="0.25">
      <c r="A234" s="61" t="s">
        <v>182</v>
      </c>
      <c r="Q234" s="107">
        <v>58</v>
      </c>
      <c r="R234" s="107">
        <v>60</v>
      </c>
      <c r="S234" s="107">
        <v>61</v>
      </c>
      <c r="T234" s="107">
        <v>44</v>
      </c>
      <c r="U234" s="167">
        <v>27</v>
      </c>
      <c r="V234" s="167">
        <v>29</v>
      </c>
      <c r="W234" s="159">
        <v>21</v>
      </c>
      <c r="X234" s="159">
        <v>16</v>
      </c>
      <c r="Y234" s="159">
        <v>16</v>
      </c>
      <c r="Z234" s="168">
        <v>23</v>
      </c>
      <c r="AA234" s="159">
        <v>17</v>
      </c>
      <c r="AB234" s="170">
        <v>7</v>
      </c>
      <c r="AC234" s="171">
        <v>16</v>
      </c>
      <c r="AD234" s="159">
        <v>12</v>
      </c>
    </row>
    <row r="235" spans="1:30" s="2" customFormat="1" x14ac:dyDescent="0.25">
      <c r="A235" s="61" t="s">
        <v>183</v>
      </c>
      <c r="B235" s="61"/>
      <c r="C235" s="61"/>
      <c r="D235" s="61"/>
      <c r="E235" s="8"/>
      <c r="F235" s="17"/>
      <c r="G235" s="17"/>
      <c r="H235" s="17"/>
      <c r="I235" s="17"/>
      <c r="J235" s="17" t="s">
        <v>29</v>
      </c>
      <c r="K235" s="17" t="s">
        <v>29</v>
      </c>
      <c r="L235" s="17" t="s">
        <v>29</v>
      </c>
      <c r="M235" s="17" t="s">
        <v>29</v>
      </c>
      <c r="N235" s="17">
        <v>134</v>
      </c>
      <c r="O235" s="17">
        <v>132</v>
      </c>
      <c r="P235" s="17">
        <v>122</v>
      </c>
      <c r="Q235" s="17">
        <v>107</v>
      </c>
      <c r="R235" s="17">
        <v>112</v>
      </c>
      <c r="S235" s="17">
        <v>105</v>
      </c>
      <c r="T235" s="17">
        <v>70</v>
      </c>
      <c r="U235" s="159">
        <v>63</v>
      </c>
      <c r="V235" s="159">
        <v>71</v>
      </c>
      <c r="W235" s="159">
        <v>64</v>
      </c>
      <c r="X235" s="159">
        <v>45</v>
      </c>
      <c r="Y235" s="159">
        <v>53</v>
      </c>
      <c r="Z235" s="168">
        <v>50</v>
      </c>
      <c r="AA235" s="159">
        <v>31</v>
      </c>
      <c r="AB235" s="170">
        <v>34</v>
      </c>
      <c r="AC235" s="171">
        <v>42</v>
      </c>
      <c r="AD235" s="159">
        <v>46</v>
      </c>
    </row>
    <row r="236" spans="1:30" s="140" customFormat="1" ht="22.5" customHeight="1" x14ac:dyDescent="0.25">
      <c r="A236" s="137" t="s">
        <v>184</v>
      </c>
      <c r="B236" s="137"/>
      <c r="C236" s="137"/>
      <c r="D236" s="137"/>
      <c r="E236" s="138"/>
      <c r="F236" s="139"/>
      <c r="G236" s="139"/>
      <c r="H236" s="139"/>
      <c r="I236" s="139"/>
      <c r="J236" s="139" t="s">
        <v>29</v>
      </c>
      <c r="K236" s="139" t="s">
        <v>29</v>
      </c>
      <c r="L236" s="139" t="s">
        <v>29</v>
      </c>
      <c r="M236" s="139" t="s">
        <v>29</v>
      </c>
      <c r="N236" s="139">
        <v>37</v>
      </c>
      <c r="O236" s="139">
        <v>37</v>
      </c>
      <c r="P236" s="139">
        <v>45</v>
      </c>
      <c r="Q236" s="139">
        <v>39</v>
      </c>
      <c r="R236" s="139">
        <v>43</v>
      </c>
      <c r="S236" s="139">
        <v>46</v>
      </c>
      <c r="T236" s="139">
        <v>33</v>
      </c>
      <c r="U236" s="214">
        <v>22</v>
      </c>
      <c r="V236" s="159">
        <v>19</v>
      </c>
      <c r="W236" s="159">
        <v>15</v>
      </c>
      <c r="X236" s="159">
        <v>12</v>
      </c>
      <c r="Y236" s="159">
        <v>17</v>
      </c>
      <c r="Z236" s="168">
        <v>6</v>
      </c>
      <c r="AA236" s="159">
        <v>9</v>
      </c>
      <c r="AB236" s="170">
        <v>3</v>
      </c>
      <c r="AC236" s="168">
        <v>13</v>
      </c>
      <c r="AD236" s="159">
        <v>18</v>
      </c>
    </row>
    <row r="237" spans="1:30" ht="13.5" customHeight="1" x14ac:dyDescent="0.25">
      <c r="A237" s="47" t="s">
        <v>185</v>
      </c>
      <c r="B237" s="102"/>
      <c r="C237" s="102"/>
      <c r="D237" s="102"/>
      <c r="E237" s="8"/>
      <c r="F237" s="17"/>
      <c r="G237" s="17"/>
      <c r="H237" s="17"/>
      <c r="I237" s="17"/>
      <c r="J237" s="17" t="s">
        <v>29</v>
      </c>
      <c r="K237" s="17" t="s">
        <v>29</v>
      </c>
      <c r="L237" s="17" t="s">
        <v>29</v>
      </c>
      <c r="M237" s="17">
        <v>12</v>
      </c>
      <c r="N237" s="17">
        <v>14</v>
      </c>
      <c r="O237" s="17">
        <v>8</v>
      </c>
      <c r="P237" s="17">
        <v>9</v>
      </c>
      <c r="Q237" s="17">
        <v>5</v>
      </c>
      <c r="R237" s="17">
        <v>3</v>
      </c>
      <c r="S237" s="17">
        <v>5</v>
      </c>
      <c r="T237" s="17">
        <v>1</v>
      </c>
      <c r="U237" s="159">
        <v>1</v>
      </c>
      <c r="V237" s="159">
        <v>0</v>
      </c>
      <c r="W237" s="159">
        <v>0</v>
      </c>
      <c r="X237" s="159">
        <v>0</v>
      </c>
      <c r="Y237" s="159">
        <v>0</v>
      </c>
      <c r="Z237" s="168">
        <v>0</v>
      </c>
      <c r="AA237" s="159">
        <v>0</v>
      </c>
      <c r="AB237" s="170">
        <v>0</v>
      </c>
      <c r="AC237" s="171">
        <v>0</v>
      </c>
      <c r="AD237" s="159">
        <v>0</v>
      </c>
    </row>
    <row r="238" spans="1:30" x14ac:dyDescent="0.25">
      <c r="A238" s="47" t="s">
        <v>186</v>
      </c>
      <c r="B238" s="102"/>
      <c r="C238" s="102"/>
      <c r="D238" s="102"/>
      <c r="E238" s="8"/>
      <c r="F238" s="17"/>
      <c r="G238" s="17"/>
      <c r="H238" s="17"/>
      <c r="I238" s="17"/>
      <c r="J238" s="17" t="s">
        <v>29</v>
      </c>
      <c r="K238" s="17" t="s">
        <v>29</v>
      </c>
      <c r="L238" s="17" t="s">
        <v>29</v>
      </c>
      <c r="M238" s="17" t="s">
        <v>29</v>
      </c>
      <c r="N238" s="17">
        <v>37</v>
      </c>
      <c r="O238" s="17">
        <v>28</v>
      </c>
      <c r="P238" s="17">
        <v>30</v>
      </c>
      <c r="Q238" s="17">
        <v>29</v>
      </c>
      <c r="R238" s="17">
        <v>34</v>
      </c>
      <c r="S238" s="17">
        <v>22</v>
      </c>
      <c r="T238" s="17">
        <v>18</v>
      </c>
      <c r="U238" s="185">
        <v>15</v>
      </c>
      <c r="V238" s="159">
        <v>5</v>
      </c>
      <c r="W238" s="159">
        <v>1</v>
      </c>
      <c r="X238" s="159">
        <v>0</v>
      </c>
      <c r="Y238" s="159">
        <v>0</v>
      </c>
      <c r="Z238" s="168">
        <v>0</v>
      </c>
      <c r="AA238" s="159">
        <v>0</v>
      </c>
      <c r="AB238" s="170">
        <v>0</v>
      </c>
      <c r="AC238" s="171">
        <v>0</v>
      </c>
      <c r="AD238" s="159">
        <v>0</v>
      </c>
    </row>
    <row r="239" spans="1:30" s="2" customFormat="1" x14ac:dyDescent="0.25">
      <c r="A239" s="61" t="s">
        <v>187</v>
      </c>
      <c r="B239" s="102"/>
      <c r="C239" s="102"/>
      <c r="D239" s="102"/>
      <c r="E239" s="8"/>
      <c r="F239" s="17"/>
      <c r="G239" s="17"/>
      <c r="H239" s="17"/>
      <c r="I239" s="17"/>
      <c r="J239" s="17" t="s">
        <v>29</v>
      </c>
      <c r="K239" s="17" t="s">
        <v>29</v>
      </c>
      <c r="L239" s="17" t="s">
        <v>29</v>
      </c>
      <c r="M239" s="17" t="s">
        <v>29</v>
      </c>
      <c r="N239" s="17">
        <v>1</v>
      </c>
      <c r="O239" s="17">
        <v>6</v>
      </c>
      <c r="P239" s="17">
        <v>15</v>
      </c>
      <c r="Q239" s="17">
        <v>29</v>
      </c>
      <c r="R239" s="17">
        <v>23</v>
      </c>
      <c r="S239" s="17">
        <v>18</v>
      </c>
      <c r="T239" s="17">
        <v>27</v>
      </c>
      <c r="U239" s="159">
        <v>23</v>
      </c>
      <c r="V239" s="159">
        <v>27</v>
      </c>
      <c r="W239" s="159">
        <v>30</v>
      </c>
      <c r="X239" s="159">
        <v>29</v>
      </c>
      <c r="Y239" s="159">
        <v>13</v>
      </c>
      <c r="Z239" s="168">
        <v>18</v>
      </c>
      <c r="AA239" s="159">
        <v>15</v>
      </c>
      <c r="AB239" s="170">
        <v>13</v>
      </c>
      <c r="AC239" s="171">
        <v>10</v>
      </c>
      <c r="AD239" s="159">
        <v>12</v>
      </c>
    </row>
    <row r="240" spans="1:30" s="2" customFormat="1" x14ac:dyDescent="0.25">
      <c r="A240" s="61" t="s">
        <v>188</v>
      </c>
      <c r="B240" s="102"/>
      <c r="C240" s="102"/>
      <c r="D240" s="102"/>
      <c r="E240" s="8"/>
      <c r="F240" s="17"/>
      <c r="G240" s="17"/>
      <c r="H240" s="17"/>
      <c r="I240" s="17"/>
      <c r="J240" s="17"/>
      <c r="K240" s="17" t="s">
        <v>29</v>
      </c>
      <c r="L240" s="17" t="s">
        <v>29</v>
      </c>
      <c r="M240" s="17" t="s">
        <v>29</v>
      </c>
      <c r="N240" s="17" t="s">
        <v>29</v>
      </c>
      <c r="O240" s="17">
        <v>26</v>
      </c>
      <c r="P240" s="17">
        <v>29</v>
      </c>
      <c r="Q240" s="17">
        <v>25</v>
      </c>
      <c r="R240" s="17">
        <v>32</v>
      </c>
      <c r="S240" s="17">
        <v>38</v>
      </c>
      <c r="T240" s="17">
        <v>50</v>
      </c>
      <c r="U240" s="159">
        <v>39</v>
      </c>
      <c r="V240" s="159">
        <v>41</v>
      </c>
      <c r="W240" s="159">
        <v>54</v>
      </c>
      <c r="X240" s="159">
        <v>45</v>
      </c>
      <c r="Y240" s="159">
        <v>34</v>
      </c>
      <c r="Z240" s="168">
        <v>27</v>
      </c>
      <c r="AA240" s="159">
        <v>22</v>
      </c>
      <c r="AB240" s="170">
        <v>28</v>
      </c>
      <c r="AC240" s="171">
        <v>25</v>
      </c>
      <c r="AD240" s="159">
        <v>30</v>
      </c>
    </row>
    <row r="241" spans="1:255" s="2" customFormat="1" ht="15" customHeight="1" x14ac:dyDescent="0.25">
      <c r="A241" s="10" t="s">
        <v>189</v>
      </c>
      <c r="B241" s="15">
        <v>39</v>
      </c>
      <c r="C241" s="5">
        <v>39</v>
      </c>
      <c r="D241" s="5">
        <v>26</v>
      </c>
      <c r="E241" s="5">
        <v>33</v>
      </c>
      <c r="F241" s="11">
        <v>32</v>
      </c>
      <c r="G241" s="11">
        <v>32</v>
      </c>
      <c r="H241" s="11">
        <v>35</v>
      </c>
      <c r="I241" s="11">
        <v>32</v>
      </c>
      <c r="J241" s="11">
        <v>28</v>
      </c>
      <c r="K241" s="11">
        <v>22</v>
      </c>
      <c r="L241" s="11">
        <v>11</v>
      </c>
      <c r="M241" s="11">
        <v>9</v>
      </c>
      <c r="N241" s="11">
        <v>8</v>
      </c>
      <c r="O241" s="11">
        <v>1</v>
      </c>
      <c r="P241" s="11">
        <v>10</v>
      </c>
      <c r="Q241" s="11">
        <v>17</v>
      </c>
      <c r="R241" s="11">
        <v>21</v>
      </c>
      <c r="S241" s="11">
        <v>32</v>
      </c>
      <c r="T241" s="11">
        <v>42</v>
      </c>
      <c r="U241" s="148">
        <v>40</v>
      </c>
      <c r="V241" s="148">
        <v>21</v>
      </c>
      <c r="W241" s="148">
        <v>13</v>
      </c>
      <c r="X241" s="148">
        <v>13</v>
      </c>
      <c r="Y241" s="148">
        <v>14</v>
      </c>
      <c r="Z241" s="149">
        <v>9</v>
      </c>
      <c r="AA241" s="148">
        <v>11</v>
      </c>
      <c r="AB241" s="150">
        <v>7</v>
      </c>
      <c r="AC241" s="171">
        <v>6</v>
      </c>
      <c r="AD241" s="159">
        <v>6</v>
      </c>
    </row>
    <row r="242" spans="1:255" s="2" customFormat="1" x14ac:dyDescent="0.25">
      <c r="A242" s="10" t="s">
        <v>190</v>
      </c>
      <c r="B242" s="15"/>
      <c r="C242" s="5"/>
      <c r="D242" s="5"/>
      <c r="E242" s="5"/>
      <c r="F242" s="11"/>
      <c r="G242" s="11" t="s">
        <v>29</v>
      </c>
      <c r="H242" s="11" t="s">
        <v>29</v>
      </c>
      <c r="I242" s="11" t="s">
        <v>29</v>
      </c>
      <c r="J242" s="11" t="s">
        <v>29</v>
      </c>
      <c r="K242" s="11">
        <v>26</v>
      </c>
      <c r="L242" s="11">
        <v>37</v>
      </c>
      <c r="M242" s="11">
        <v>45</v>
      </c>
      <c r="N242" s="11">
        <v>47</v>
      </c>
      <c r="O242" s="11">
        <v>38</v>
      </c>
      <c r="P242" s="11">
        <v>52</v>
      </c>
      <c r="Q242" s="11">
        <v>50</v>
      </c>
      <c r="R242" s="11">
        <v>58</v>
      </c>
      <c r="S242" s="11">
        <v>45</v>
      </c>
      <c r="T242" s="11">
        <v>30</v>
      </c>
      <c r="U242" s="148">
        <v>10</v>
      </c>
      <c r="V242" s="148">
        <v>2</v>
      </c>
      <c r="W242" s="148">
        <v>0</v>
      </c>
      <c r="X242" s="148">
        <v>0</v>
      </c>
      <c r="Y242" s="148">
        <v>0</v>
      </c>
      <c r="Z242" s="149">
        <v>0</v>
      </c>
      <c r="AA242" s="148">
        <v>0</v>
      </c>
      <c r="AB242" s="150">
        <v>0</v>
      </c>
      <c r="AC242" s="171">
        <v>0</v>
      </c>
      <c r="AD242" s="159">
        <v>0</v>
      </c>
    </row>
    <row r="243" spans="1:255" s="2" customFormat="1" x14ac:dyDescent="0.25">
      <c r="A243" s="99" t="s">
        <v>191</v>
      </c>
      <c r="B243" s="15"/>
      <c r="C243" s="5"/>
      <c r="D243" s="5"/>
      <c r="E243" s="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21"/>
      <c r="R243" s="21"/>
      <c r="S243" s="26">
        <v>4</v>
      </c>
      <c r="T243" s="11">
        <v>10</v>
      </c>
      <c r="U243" s="148">
        <v>16</v>
      </c>
      <c r="V243" s="148">
        <v>15</v>
      </c>
      <c r="W243" s="148">
        <v>15</v>
      </c>
      <c r="X243" s="148">
        <v>18</v>
      </c>
      <c r="Y243" s="148">
        <v>14</v>
      </c>
      <c r="Z243" s="149">
        <v>12</v>
      </c>
      <c r="AA243" s="148">
        <v>14</v>
      </c>
      <c r="AB243" s="150">
        <v>10</v>
      </c>
      <c r="AC243" s="171">
        <v>15</v>
      </c>
      <c r="AD243" s="159">
        <v>12</v>
      </c>
    </row>
    <row r="244" spans="1:255" s="2" customFormat="1" x14ac:dyDescent="0.25">
      <c r="A244" s="10" t="s">
        <v>301</v>
      </c>
      <c r="B244" s="10" t="s">
        <v>192</v>
      </c>
      <c r="C244" s="10"/>
      <c r="D244" s="10"/>
      <c r="E244" s="11">
        <v>0</v>
      </c>
      <c r="F244" s="11">
        <v>2</v>
      </c>
      <c r="G244" s="11">
        <v>54</v>
      </c>
      <c r="H244" s="11">
        <v>41</v>
      </c>
      <c r="I244" s="34">
        <v>49</v>
      </c>
      <c r="J244" s="34">
        <v>45</v>
      </c>
      <c r="K244" s="34">
        <v>80</v>
      </c>
      <c r="L244" s="34">
        <v>87</v>
      </c>
      <c r="M244" s="34">
        <v>104</v>
      </c>
      <c r="N244" s="34">
        <v>117</v>
      </c>
      <c r="O244" s="34">
        <v>122</v>
      </c>
      <c r="P244" s="34">
        <v>108</v>
      </c>
      <c r="Q244" s="34">
        <v>111</v>
      </c>
      <c r="R244" s="34">
        <v>118</v>
      </c>
      <c r="S244" s="34">
        <v>101</v>
      </c>
      <c r="T244" s="11">
        <v>87</v>
      </c>
      <c r="U244" s="148">
        <v>66</v>
      </c>
      <c r="V244" s="148">
        <v>71</v>
      </c>
      <c r="W244" s="148">
        <v>71</v>
      </c>
      <c r="X244" s="148">
        <v>68</v>
      </c>
      <c r="Y244" s="148">
        <v>60</v>
      </c>
      <c r="Z244" s="149">
        <v>47</v>
      </c>
      <c r="AA244" s="148">
        <v>40</v>
      </c>
      <c r="AB244" s="150">
        <v>37</v>
      </c>
      <c r="AC244" s="171">
        <v>40</v>
      </c>
      <c r="AD244" s="159">
        <v>33</v>
      </c>
    </row>
    <row r="245" spans="1:255" s="2" customFormat="1" x14ac:dyDescent="0.25">
      <c r="A245" s="10" t="s">
        <v>193</v>
      </c>
      <c r="B245" s="15"/>
      <c r="C245" s="5"/>
      <c r="D245" s="5"/>
      <c r="E245" s="5"/>
      <c r="F245" s="11"/>
      <c r="G245" s="11" t="s">
        <v>29</v>
      </c>
      <c r="H245" s="11" t="s">
        <v>29</v>
      </c>
      <c r="I245" s="11" t="s">
        <v>29</v>
      </c>
      <c r="J245" s="11" t="s">
        <v>29</v>
      </c>
      <c r="K245" s="11">
        <v>79</v>
      </c>
      <c r="L245" s="11">
        <v>94</v>
      </c>
      <c r="M245" s="11">
        <v>93</v>
      </c>
      <c r="N245" s="11">
        <v>88</v>
      </c>
      <c r="O245" s="11">
        <v>84</v>
      </c>
      <c r="P245" s="11">
        <v>86</v>
      </c>
      <c r="Q245" s="11">
        <v>86</v>
      </c>
      <c r="R245" s="11">
        <v>87</v>
      </c>
      <c r="S245" s="11">
        <v>93</v>
      </c>
      <c r="T245" s="11">
        <v>99</v>
      </c>
      <c r="U245" s="148">
        <v>90</v>
      </c>
      <c r="V245" s="148">
        <v>102</v>
      </c>
      <c r="W245" s="148">
        <v>91</v>
      </c>
      <c r="X245" s="148">
        <v>90</v>
      </c>
      <c r="Y245" s="148">
        <v>109</v>
      </c>
      <c r="Z245" s="149">
        <v>125</v>
      </c>
      <c r="AA245" s="159">
        <f t="shared" ref="AA245:AC245" si="56">SUM(AA246:AA249)</f>
        <v>109</v>
      </c>
      <c r="AB245" s="159">
        <f t="shared" si="56"/>
        <v>108</v>
      </c>
      <c r="AC245" s="159">
        <f t="shared" si="56"/>
        <v>132</v>
      </c>
      <c r="AD245" s="159">
        <f>SUM(AD246:AD249)</f>
        <v>109</v>
      </c>
    </row>
    <row r="246" spans="1:255" s="2" customFormat="1" x14ac:dyDescent="0.25">
      <c r="A246" s="6" t="s">
        <v>34</v>
      </c>
      <c r="B246" s="15"/>
      <c r="C246" s="5"/>
      <c r="D246" s="5"/>
      <c r="E246" s="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59">
        <v>90</v>
      </c>
      <c r="V246" s="159">
        <v>102</v>
      </c>
      <c r="W246" s="159">
        <v>91</v>
      </c>
      <c r="X246" s="159">
        <v>90</v>
      </c>
      <c r="Y246" s="148">
        <v>87</v>
      </c>
      <c r="Z246" s="168">
        <v>69</v>
      </c>
      <c r="AA246" s="159">
        <v>50</v>
      </c>
      <c r="AB246" s="170">
        <v>48</v>
      </c>
      <c r="AC246" s="171">
        <v>53</v>
      </c>
      <c r="AD246" s="159">
        <v>45</v>
      </c>
    </row>
    <row r="247" spans="1:255" s="2" customFormat="1" x14ac:dyDescent="0.25">
      <c r="A247" s="6" t="s">
        <v>172</v>
      </c>
      <c r="B247" s="15"/>
      <c r="C247" s="5"/>
      <c r="D247" s="5"/>
      <c r="E247" s="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59"/>
      <c r="V247" s="159"/>
      <c r="W247" s="159"/>
      <c r="X247" s="159"/>
      <c r="Y247" s="148">
        <v>2</v>
      </c>
      <c r="Z247" s="168">
        <v>7</v>
      </c>
      <c r="AA247" s="159">
        <v>4</v>
      </c>
      <c r="AB247" s="170">
        <v>6</v>
      </c>
      <c r="AC247" s="171">
        <v>1</v>
      </c>
      <c r="AD247" s="159">
        <v>12</v>
      </c>
    </row>
    <row r="248" spans="1:255" s="2" customFormat="1" x14ac:dyDescent="0.25">
      <c r="A248" s="6" t="s">
        <v>285</v>
      </c>
      <c r="B248" s="15"/>
      <c r="C248" s="5"/>
      <c r="D248" s="5"/>
      <c r="E248" s="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59"/>
      <c r="V248" s="159"/>
      <c r="W248" s="159"/>
      <c r="X248" s="159"/>
      <c r="Y248" s="148"/>
      <c r="Z248" s="168"/>
      <c r="AA248" s="159"/>
      <c r="AB248" s="170"/>
      <c r="AC248" s="171">
        <v>14</v>
      </c>
      <c r="AD248" s="159">
        <v>4</v>
      </c>
    </row>
    <row r="249" spans="1:255" s="2" customFormat="1" x14ac:dyDescent="0.25">
      <c r="A249" s="6" t="s">
        <v>194</v>
      </c>
      <c r="B249" s="15"/>
      <c r="C249" s="5"/>
      <c r="D249" s="5"/>
      <c r="E249" s="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59"/>
      <c r="V249" s="159"/>
      <c r="W249" s="159"/>
      <c r="X249" s="159"/>
      <c r="Y249" s="148">
        <v>20</v>
      </c>
      <c r="Z249" s="149">
        <v>49</v>
      </c>
      <c r="AA249" s="148">
        <v>55</v>
      </c>
      <c r="AB249" s="150">
        <v>54</v>
      </c>
      <c r="AC249" s="151">
        <v>64</v>
      </c>
      <c r="AD249" s="148">
        <v>48</v>
      </c>
    </row>
    <row r="250" spans="1:255" s="2" customFormat="1" x14ac:dyDescent="0.25">
      <c r="A250" s="29" t="s">
        <v>300</v>
      </c>
      <c r="B250" s="15"/>
      <c r="C250" s="5"/>
      <c r="D250" s="21"/>
      <c r="E250" s="21"/>
      <c r="F250" s="21"/>
      <c r="G250" s="21"/>
      <c r="H250" s="21"/>
      <c r="I250" s="21"/>
      <c r="J250" s="21"/>
      <c r="K250" s="21"/>
      <c r="L250" s="21"/>
      <c r="M250" s="21">
        <v>26</v>
      </c>
      <c r="N250" s="21">
        <v>25</v>
      </c>
      <c r="O250" s="26">
        <v>19</v>
      </c>
      <c r="P250" s="26">
        <v>25</v>
      </c>
      <c r="Q250" s="26">
        <v>23</v>
      </c>
      <c r="R250" s="26">
        <v>23</v>
      </c>
      <c r="S250" s="26">
        <v>31</v>
      </c>
      <c r="T250" s="11">
        <v>34</v>
      </c>
      <c r="U250" s="148">
        <v>30</v>
      </c>
      <c r="V250" s="148">
        <v>34</v>
      </c>
      <c r="W250" s="148">
        <v>28</v>
      </c>
      <c r="X250" s="148">
        <v>30</v>
      </c>
      <c r="Y250" s="148">
        <v>33</v>
      </c>
      <c r="Z250" s="149">
        <v>42</v>
      </c>
      <c r="AA250" s="148">
        <f t="shared" ref="AA250:AC250" si="57">SUM(AA251:AA253)</f>
        <v>42</v>
      </c>
      <c r="AB250" s="148">
        <f t="shared" si="57"/>
        <v>37</v>
      </c>
      <c r="AC250" s="148">
        <f t="shared" si="57"/>
        <v>41</v>
      </c>
      <c r="AD250" s="148">
        <f>SUM(AD251:AD253)</f>
        <v>45</v>
      </c>
      <c r="IU250" s="123">
        <f>SUM(M250:IT250)</f>
        <v>568</v>
      </c>
    </row>
    <row r="251" spans="1:255" s="2" customFormat="1" x14ac:dyDescent="0.25">
      <c r="A251" s="47" t="s">
        <v>34</v>
      </c>
      <c r="B251" s="7"/>
      <c r="C251" s="8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28"/>
      <c r="P251" s="28"/>
      <c r="Q251" s="28"/>
      <c r="R251" s="28"/>
      <c r="S251" s="28"/>
      <c r="T251" s="17"/>
      <c r="U251" s="158">
        <v>21</v>
      </c>
      <c r="V251" s="229">
        <v>21</v>
      </c>
      <c r="W251" s="229">
        <v>10</v>
      </c>
      <c r="X251" s="229">
        <v>3</v>
      </c>
      <c r="Y251" s="229">
        <v>1</v>
      </c>
      <c r="Z251" s="168">
        <v>2</v>
      </c>
      <c r="AA251" s="159">
        <v>2</v>
      </c>
      <c r="AB251" s="170">
        <v>2</v>
      </c>
      <c r="AC251" s="171">
        <v>1</v>
      </c>
      <c r="AD251" s="159">
        <v>0</v>
      </c>
    </row>
    <row r="252" spans="1:255" s="2" customFormat="1" x14ac:dyDescent="0.25">
      <c r="A252" s="106" t="s">
        <v>195</v>
      </c>
      <c r="B252" s="7"/>
      <c r="C252" s="8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28"/>
      <c r="P252" s="28"/>
      <c r="Q252" s="28"/>
      <c r="R252" s="28"/>
      <c r="S252" s="28"/>
      <c r="T252" s="17"/>
      <c r="U252" s="159"/>
      <c r="V252" s="158">
        <v>8</v>
      </c>
      <c r="W252" s="158">
        <v>11</v>
      </c>
      <c r="X252" s="215">
        <v>14</v>
      </c>
      <c r="Y252" s="148">
        <v>20</v>
      </c>
      <c r="Z252" s="168">
        <v>22</v>
      </c>
      <c r="AA252" s="159">
        <v>20</v>
      </c>
      <c r="AB252" s="170">
        <v>18</v>
      </c>
      <c r="AC252" s="171">
        <v>26</v>
      </c>
      <c r="AD252" s="159">
        <v>28</v>
      </c>
    </row>
    <row r="253" spans="1:255" x14ac:dyDescent="0.25">
      <c r="A253" s="106" t="s">
        <v>196</v>
      </c>
      <c r="B253" s="7"/>
      <c r="C253" s="8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28"/>
      <c r="P253" s="28"/>
      <c r="Q253" s="28"/>
      <c r="R253" s="28"/>
      <c r="S253" s="28"/>
      <c r="T253" s="17"/>
      <c r="U253" s="159"/>
      <c r="V253" s="159">
        <v>5</v>
      </c>
      <c r="W253" s="159">
        <v>7</v>
      </c>
      <c r="X253" s="159">
        <v>13</v>
      </c>
      <c r="Y253" s="159">
        <v>12</v>
      </c>
      <c r="Z253" s="149">
        <v>18</v>
      </c>
      <c r="AA253" s="148">
        <v>20</v>
      </c>
      <c r="AB253" s="150">
        <v>17</v>
      </c>
      <c r="AC253" s="151">
        <v>14</v>
      </c>
      <c r="AD253" s="148">
        <v>17</v>
      </c>
    </row>
    <row r="254" spans="1:255" x14ac:dyDescent="0.25">
      <c r="A254" s="10" t="s">
        <v>197</v>
      </c>
      <c r="Q254" s="11">
        <v>75</v>
      </c>
      <c r="R254" s="11">
        <v>70</v>
      </c>
      <c r="S254" s="11">
        <v>65</v>
      </c>
      <c r="T254" s="11">
        <v>66</v>
      </c>
      <c r="U254" s="148">
        <v>71</v>
      </c>
      <c r="V254" s="148">
        <v>62</v>
      </c>
      <c r="W254" s="148">
        <v>59</v>
      </c>
      <c r="X254" s="148">
        <v>61</v>
      </c>
      <c r="Y254" s="148">
        <v>73</v>
      </c>
      <c r="Z254" s="148">
        <v>0</v>
      </c>
      <c r="AA254" s="148">
        <v>0</v>
      </c>
      <c r="AB254" s="150">
        <v>0</v>
      </c>
      <c r="AC254" s="151">
        <v>0</v>
      </c>
      <c r="AD254" s="148">
        <f>SUM(AD255:AD257)</f>
        <v>0</v>
      </c>
    </row>
    <row r="255" spans="1:255" x14ac:dyDescent="0.25">
      <c r="A255" s="6" t="s">
        <v>34</v>
      </c>
      <c r="B255" s="15"/>
      <c r="C255" s="5"/>
      <c r="D255" s="5"/>
      <c r="E255" s="5"/>
      <c r="F255" s="11"/>
      <c r="G255" s="11"/>
      <c r="H255" s="11"/>
      <c r="I255" s="11"/>
      <c r="J255" s="11"/>
      <c r="K255" s="11"/>
      <c r="L255" s="11"/>
      <c r="M255" s="11"/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59">
        <v>35</v>
      </c>
      <c r="V255" s="148">
        <v>0</v>
      </c>
      <c r="W255" s="148">
        <v>59</v>
      </c>
      <c r="X255" s="148">
        <v>61</v>
      </c>
      <c r="Y255" s="148">
        <v>51</v>
      </c>
      <c r="Z255" s="148">
        <v>0</v>
      </c>
      <c r="AA255" s="148">
        <v>0</v>
      </c>
      <c r="AB255" s="150">
        <v>0</v>
      </c>
      <c r="AC255" s="149">
        <v>0</v>
      </c>
      <c r="AD255" s="149">
        <v>0</v>
      </c>
    </row>
    <row r="256" spans="1:255" x14ac:dyDescent="0.25">
      <c r="A256" s="6" t="s">
        <v>198</v>
      </c>
      <c r="B256" s="15"/>
      <c r="C256" s="5"/>
      <c r="D256" s="5"/>
      <c r="E256" s="5"/>
      <c r="F256" s="11"/>
      <c r="G256" s="11"/>
      <c r="H256" s="11"/>
      <c r="I256" s="11"/>
      <c r="J256" s="11"/>
      <c r="K256" s="11"/>
      <c r="L256" s="11"/>
      <c r="M256" s="11"/>
      <c r="U256" s="159"/>
      <c r="V256" s="148">
        <v>0</v>
      </c>
      <c r="W256" s="148">
        <v>0</v>
      </c>
      <c r="X256" s="148">
        <v>0</v>
      </c>
      <c r="Y256" s="148">
        <v>2</v>
      </c>
      <c r="Z256" s="148">
        <v>0</v>
      </c>
      <c r="AA256" s="148">
        <v>0</v>
      </c>
      <c r="AB256" s="150">
        <v>0</v>
      </c>
      <c r="AC256" s="149">
        <v>0</v>
      </c>
      <c r="AD256" s="149">
        <v>0</v>
      </c>
    </row>
    <row r="257" spans="1:30" x14ac:dyDescent="0.25">
      <c r="A257" s="47" t="s">
        <v>199</v>
      </c>
      <c r="B257" s="15"/>
      <c r="C257" s="5"/>
      <c r="D257" s="5"/>
      <c r="E257" s="5"/>
      <c r="F257" s="11"/>
      <c r="G257" s="11"/>
      <c r="H257" s="11"/>
      <c r="I257" s="11"/>
      <c r="J257" s="11"/>
      <c r="K257" s="11"/>
      <c r="L257" s="11"/>
      <c r="M257" s="11"/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59">
        <v>36</v>
      </c>
      <c r="V257" s="148">
        <v>17</v>
      </c>
      <c r="W257" s="148">
        <v>0</v>
      </c>
      <c r="X257" s="159">
        <v>0</v>
      </c>
      <c r="Y257" s="148">
        <v>20</v>
      </c>
      <c r="Z257" s="148">
        <v>0</v>
      </c>
      <c r="AA257" s="148">
        <v>0</v>
      </c>
      <c r="AB257" s="150">
        <v>0</v>
      </c>
      <c r="AC257" s="149">
        <v>0</v>
      </c>
      <c r="AD257" s="149">
        <v>0</v>
      </c>
    </row>
    <row r="258" spans="1:30" x14ac:dyDescent="0.25">
      <c r="A258" s="10" t="s">
        <v>200</v>
      </c>
      <c r="B258" s="15">
        <v>92</v>
      </c>
      <c r="C258" s="5">
        <v>83</v>
      </c>
      <c r="D258" s="5">
        <v>82</v>
      </c>
      <c r="E258" s="5">
        <v>78</v>
      </c>
      <c r="F258" s="11">
        <v>63</v>
      </c>
      <c r="G258" s="11">
        <v>74</v>
      </c>
      <c r="H258" s="11">
        <v>50</v>
      </c>
      <c r="I258" s="11">
        <v>72</v>
      </c>
      <c r="J258" s="11">
        <v>131</v>
      </c>
      <c r="K258" s="11">
        <v>147</v>
      </c>
      <c r="L258" s="11">
        <v>160</v>
      </c>
      <c r="M258" s="11">
        <v>161</v>
      </c>
      <c r="N258" s="11">
        <v>150</v>
      </c>
      <c r="O258" s="11">
        <v>176</v>
      </c>
      <c r="P258" s="11">
        <v>98</v>
      </c>
      <c r="Q258" s="11">
        <v>30</v>
      </c>
      <c r="R258" s="11">
        <v>25</v>
      </c>
      <c r="S258" s="11">
        <v>17</v>
      </c>
      <c r="T258" s="11">
        <v>12</v>
      </c>
      <c r="U258" s="148">
        <v>20</v>
      </c>
      <c r="V258" s="148">
        <v>22</v>
      </c>
      <c r="W258" s="148">
        <v>20</v>
      </c>
      <c r="X258" s="148">
        <v>25</v>
      </c>
      <c r="Y258" s="148">
        <v>28</v>
      </c>
      <c r="Z258" s="149">
        <v>28</v>
      </c>
      <c r="AA258" s="148">
        <v>23</v>
      </c>
      <c r="AB258" s="150">
        <v>20</v>
      </c>
      <c r="AC258" s="151">
        <v>27</v>
      </c>
      <c r="AD258" s="148">
        <v>28</v>
      </c>
    </row>
    <row r="259" spans="1:30" x14ac:dyDescent="0.25">
      <c r="A259" s="10" t="s">
        <v>201</v>
      </c>
      <c r="B259" s="7"/>
      <c r="C259" s="8"/>
      <c r="D259" s="8"/>
      <c r="E259" s="8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1">
        <v>89</v>
      </c>
      <c r="R259" s="11">
        <v>84</v>
      </c>
      <c r="S259" s="11">
        <v>70</v>
      </c>
      <c r="T259" s="11">
        <v>60</v>
      </c>
      <c r="U259" s="148">
        <v>44</v>
      </c>
      <c r="V259" s="148">
        <v>45</v>
      </c>
      <c r="W259" s="148">
        <v>37</v>
      </c>
      <c r="X259" s="148">
        <v>39</v>
      </c>
      <c r="Y259" s="148">
        <v>43</v>
      </c>
      <c r="Z259" s="149">
        <v>45</v>
      </c>
      <c r="AA259" s="148">
        <v>39</v>
      </c>
      <c r="AB259" s="150">
        <f>SUM(AB260:AB267)</f>
        <v>45</v>
      </c>
      <c r="AC259" s="151">
        <v>51</v>
      </c>
      <c r="AD259" s="148">
        <f>SUM(AD260:AD267)</f>
        <v>55</v>
      </c>
    </row>
    <row r="260" spans="1:30" x14ac:dyDescent="0.25">
      <c r="A260" s="6" t="s">
        <v>34</v>
      </c>
      <c r="B260" s="7"/>
      <c r="C260" s="8"/>
      <c r="D260" s="8"/>
      <c r="E260" s="8"/>
      <c r="F260" s="17"/>
      <c r="G260" s="17"/>
      <c r="H260" s="17"/>
      <c r="I260" s="17"/>
      <c r="J260" s="17" t="s">
        <v>29</v>
      </c>
      <c r="K260" s="17" t="s">
        <v>29</v>
      </c>
      <c r="L260" s="17"/>
      <c r="M260" s="17"/>
      <c r="N260" s="17">
        <v>29</v>
      </c>
      <c r="O260" s="17">
        <v>16</v>
      </c>
      <c r="P260" s="17">
        <v>25</v>
      </c>
      <c r="Q260" s="17">
        <v>9</v>
      </c>
      <c r="R260" s="17">
        <v>4</v>
      </c>
      <c r="S260" s="17">
        <v>1</v>
      </c>
      <c r="T260" s="17">
        <v>2</v>
      </c>
      <c r="U260" s="159">
        <v>1</v>
      </c>
      <c r="V260" s="148">
        <v>1</v>
      </c>
      <c r="X260" s="159"/>
      <c r="Y260" s="148">
        <v>2</v>
      </c>
      <c r="Z260" s="149">
        <v>1</v>
      </c>
      <c r="AA260" s="148">
        <v>0</v>
      </c>
      <c r="AB260" s="150">
        <v>1</v>
      </c>
      <c r="AC260" s="151">
        <v>1</v>
      </c>
      <c r="AD260" s="148">
        <v>1</v>
      </c>
    </row>
    <row r="261" spans="1:30" x14ac:dyDescent="0.25">
      <c r="A261" s="6" t="s">
        <v>202</v>
      </c>
      <c r="B261" s="7"/>
      <c r="C261" s="8"/>
      <c r="D261" s="8"/>
      <c r="E261" s="8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>
        <v>20</v>
      </c>
      <c r="R261" s="17">
        <v>7</v>
      </c>
      <c r="S261" s="17">
        <v>5</v>
      </c>
      <c r="T261" s="17">
        <v>2</v>
      </c>
      <c r="U261" s="159">
        <v>1</v>
      </c>
      <c r="V261" s="159">
        <v>1</v>
      </c>
      <c r="W261" s="159">
        <v>0</v>
      </c>
      <c r="X261" s="159">
        <v>0</v>
      </c>
      <c r="Y261" s="159">
        <v>1</v>
      </c>
      <c r="Z261" s="149">
        <v>1</v>
      </c>
      <c r="AA261" s="148">
        <v>0</v>
      </c>
      <c r="AB261" s="150">
        <v>0</v>
      </c>
      <c r="AC261" s="151">
        <v>0</v>
      </c>
      <c r="AD261" s="148">
        <v>0</v>
      </c>
    </row>
    <row r="262" spans="1:30" x14ac:dyDescent="0.25">
      <c r="A262" s="6" t="s">
        <v>203</v>
      </c>
      <c r="B262" s="7"/>
      <c r="C262" s="8"/>
      <c r="D262" s="8"/>
      <c r="E262" s="8"/>
      <c r="F262" s="8"/>
      <c r="G262" s="8"/>
      <c r="H262" s="8"/>
      <c r="I262" s="17"/>
      <c r="J262" s="17"/>
      <c r="K262" s="17"/>
      <c r="L262" s="17"/>
      <c r="M262" s="17"/>
      <c r="N262" s="17"/>
      <c r="O262" s="17"/>
      <c r="P262" s="17"/>
      <c r="Q262" s="17">
        <v>4</v>
      </c>
      <c r="R262" s="17">
        <v>9</v>
      </c>
      <c r="S262" s="17">
        <v>6</v>
      </c>
      <c r="T262" s="17">
        <v>5</v>
      </c>
      <c r="U262" s="159">
        <v>7</v>
      </c>
      <c r="V262" s="159">
        <v>5</v>
      </c>
      <c r="W262" s="159">
        <v>3</v>
      </c>
      <c r="X262" s="159">
        <v>0</v>
      </c>
      <c r="Y262" s="159">
        <v>3</v>
      </c>
      <c r="Z262" s="149">
        <v>4</v>
      </c>
      <c r="AA262" s="148">
        <v>4</v>
      </c>
      <c r="AB262" s="150">
        <v>7</v>
      </c>
      <c r="AC262" s="151">
        <v>5</v>
      </c>
      <c r="AD262" s="148">
        <v>6</v>
      </c>
    </row>
    <row r="263" spans="1:30" x14ac:dyDescent="0.25">
      <c r="A263" s="6" t="s">
        <v>204</v>
      </c>
      <c r="B263" s="7"/>
      <c r="C263" s="8"/>
      <c r="D263" s="8"/>
      <c r="E263" s="8"/>
      <c r="F263" s="8"/>
      <c r="G263" s="8"/>
      <c r="H263" s="8"/>
      <c r="I263" s="17"/>
      <c r="J263" s="17" t="s">
        <v>29</v>
      </c>
      <c r="K263" s="17" t="s">
        <v>29</v>
      </c>
      <c r="L263" s="17"/>
      <c r="M263" s="17"/>
      <c r="N263" s="17">
        <v>6</v>
      </c>
      <c r="O263" s="17">
        <v>3</v>
      </c>
      <c r="P263" s="17">
        <v>5</v>
      </c>
      <c r="Q263" s="17">
        <v>0</v>
      </c>
      <c r="R263" s="17">
        <v>0</v>
      </c>
      <c r="S263" s="11">
        <v>0</v>
      </c>
      <c r="T263" s="11">
        <v>0</v>
      </c>
      <c r="U263" s="159">
        <v>0</v>
      </c>
      <c r="V263" s="159">
        <v>0</v>
      </c>
      <c r="W263" s="159">
        <v>0</v>
      </c>
      <c r="X263" s="159">
        <v>0</v>
      </c>
      <c r="Y263" s="159">
        <v>0</v>
      </c>
      <c r="Z263" s="149">
        <v>0</v>
      </c>
      <c r="AA263" s="148">
        <v>0</v>
      </c>
      <c r="AB263" s="150">
        <v>0</v>
      </c>
      <c r="AC263" s="149">
        <v>0</v>
      </c>
      <c r="AD263" s="148">
        <v>0</v>
      </c>
    </row>
    <row r="264" spans="1:30" x14ac:dyDescent="0.25">
      <c r="A264" s="6" t="s">
        <v>205</v>
      </c>
      <c r="B264" s="7"/>
      <c r="C264" s="8"/>
      <c r="D264" s="8"/>
      <c r="E264" s="8"/>
      <c r="F264" s="8"/>
      <c r="G264" s="8"/>
      <c r="H264" s="8"/>
      <c r="I264" s="17"/>
      <c r="J264" s="17" t="s">
        <v>29</v>
      </c>
      <c r="K264" s="17" t="s">
        <v>29</v>
      </c>
      <c r="L264" s="17"/>
      <c r="M264" s="17"/>
      <c r="N264" s="17">
        <v>11</v>
      </c>
      <c r="O264" s="17">
        <v>33</v>
      </c>
      <c r="P264" s="17">
        <v>38</v>
      </c>
      <c r="Q264" s="17">
        <v>4</v>
      </c>
      <c r="R264" s="17">
        <v>5</v>
      </c>
      <c r="S264" s="17">
        <v>4</v>
      </c>
      <c r="T264" s="17">
        <v>3</v>
      </c>
      <c r="U264" s="159">
        <v>0</v>
      </c>
      <c r="V264" s="159">
        <v>0</v>
      </c>
      <c r="W264" s="159">
        <v>0</v>
      </c>
      <c r="X264" s="159">
        <v>0</v>
      </c>
      <c r="Y264" s="159">
        <v>0</v>
      </c>
      <c r="Z264" s="149">
        <v>0</v>
      </c>
      <c r="AA264" s="148">
        <v>0</v>
      </c>
      <c r="AB264" s="150">
        <v>0</v>
      </c>
      <c r="AC264" s="149">
        <v>0</v>
      </c>
      <c r="AD264" s="148">
        <v>0</v>
      </c>
    </row>
    <row r="265" spans="1:30" x14ac:dyDescent="0.25">
      <c r="A265" s="6" t="s">
        <v>206</v>
      </c>
      <c r="B265" s="7"/>
      <c r="C265" s="8"/>
      <c r="D265" s="8"/>
      <c r="E265" s="8"/>
      <c r="F265" s="8"/>
      <c r="G265" s="8"/>
      <c r="H265" s="8"/>
      <c r="I265" s="17"/>
      <c r="J265" s="17" t="s">
        <v>29</v>
      </c>
      <c r="K265" s="17" t="s">
        <v>29</v>
      </c>
      <c r="L265" s="17"/>
      <c r="M265" s="17"/>
      <c r="N265" s="17">
        <v>5</v>
      </c>
      <c r="O265" s="17">
        <v>20</v>
      </c>
      <c r="P265" s="17">
        <v>17</v>
      </c>
      <c r="Q265" s="17">
        <v>37</v>
      </c>
      <c r="R265" s="17">
        <v>15</v>
      </c>
      <c r="S265" s="17">
        <v>34</v>
      </c>
      <c r="T265" s="17">
        <v>31</v>
      </c>
      <c r="U265" s="159">
        <v>21</v>
      </c>
      <c r="V265" s="159">
        <v>18</v>
      </c>
      <c r="W265" s="159">
        <v>19</v>
      </c>
      <c r="X265" s="159">
        <v>24</v>
      </c>
      <c r="Y265" s="159">
        <v>24</v>
      </c>
      <c r="Z265" s="149">
        <v>27</v>
      </c>
      <c r="AA265" s="148">
        <v>26</v>
      </c>
      <c r="AB265" s="150">
        <v>26</v>
      </c>
      <c r="AC265" s="151">
        <v>26</v>
      </c>
      <c r="AD265" s="148">
        <v>28</v>
      </c>
    </row>
    <row r="266" spans="1:30" x14ac:dyDescent="0.25">
      <c r="A266" s="6" t="s">
        <v>207</v>
      </c>
      <c r="B266" s="7"/>
      <c r="C266" s="8"/>
      <c r="D266" s="8"/>
      <c r="E266" s="8"/>
      <c r="F266" s="8"/>
      <c r="G266" s="8"/>
      <c r="H266" s="8"/>
      <c r="I266" s="17"/>
      <c r="J266" s="17"/>
      <c r="K266" s="17"/>
      <c r="L266" s="17"/>
      <c r="M266" s="17"/>
      <c r="N266" s="17"/>
      <c r="O266" s="17"/>
      <c r="P266" s="17"/>
      <c r="Q266" s="17">
        <v>14</v>
      </c>
      <c r="R266" s="17">
        <v>40</v>
      </c>
      <c r="S266" s="17">
        <v>15</v>
      </c>
      <c r="T266" s="17">
        <v>17</v>
      </c>
      <c r="U266" s="159">
        <v>12</v>
      </c>
      <c r="V266" s="148">
        <v>13</v>
      </c>
      <c r="W266" s="148">
        <v>13</v>
      </c>
      <c r="X266" s="159">
        <v>13</v>
      </c>
      <c r="Y266" s="148">
        <v>11</v>
      </c>
      <c r="Z266" s="149">
        <v>11</v>
      </c>
      <c r="AA266" s="148">
        <v>8</v>
      </c>
      <c r="AB266" s="150">
        <v>10</v>
      </c>
      <c r="AC266" s="151">
        <v>16</v>
      </c>
      <c r="AD266" s="148">
        <v>18</v>
      </c>
    </row>
    <row r="267" spans="1:30" x14ac:dyDescent="0.25">
      <c r="A267" s="6" t="s">
        <v>208</v>
      </c>
      <c r="B267" s="15"/>
      <c r="C267" s="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6">
        <v>94</v>
      </c>
      <c r="Q267" s="17"/>
      <c r="R267" s="17">
        <v>4</v>
      </c>
      <c r="S267" s="17">
        <v>5</v>
      </c>
      <c r="T267" s="17">
        <v>0</v>
      </c>
      <c r="U267" s="159">
        <v>2</v>
      </c>
      <c r="V267" s="159">
        <v>7</v>
      </c>
      <c r="W267" s="159">
        <v>2</v>
      </c>
      <c r="X267" s="159">
        <v>2</v>
      </c>
      <c r="Y267" s="159">
        <v>2</v>
      </c>
      <c r="Z267" s="149">
        <v>1</v>
      </c>
      <c r="AA267" s="148">
        <v>1</v>
      </c>
      <c r="AB267" s="150">
        <v>1</v>
      </c>
      <c r="AC267" s="151">
        <v>3</v>
      </c>
      <c r="AD267" s="148">
        <v>2</v>
      </c>
    </row>
    <row r="268" spans="1:30" x14ac:dyDescent="0.25">
      <c r="A268" s="29" t="s">
        <v>299</v>
      </c>
      <c r="B268" s="7"/>
      <c r="C268" s="8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>
        <v>1</v>
      </c>
      <c r="Q268" s="26">
        <v>83</v>
      </c>
      <c r="R268" s="26">
        <v>92</v>
      </c>
      <c r="S268" s="26">
        <v>85</v>
      </c>
      <c r="T268" s="11">
        <v>106</v>
      </c>
      <c r="U268" s="159">
        <v>119</v>
      </c>
      <c r="V268" s="159">
        <v>120</v>
      </c>
      <c r="W268" s="159">
        <v>99</v>
      </c>
      <c r="X268" s="159">
        <v>103</v>
      </c>
      <c r="Y268" s="159">
        <v>118</v>
      </c>
      <c r="Z268" s="149">
        <v>112</v>
      </c>
      <c r="AA268" s="148">
        <v>110</v>
      </c>
      <c r="AB268" s="150">
        <f>SUM(AB269:AB273)</f>
        <v>112</v>
      </c>
      <c r="AC268" s="151">
        <v>126</v>
      </c>
      <c r="AD268" s="148">
        <f>SUM(AD269:AD273)</f>
        <v>122</v>
      </c>
    </row>
    <row r="269" spans="1:30" x14ac:dyDescent="0.25">
      <c r="A269" s="47" t="s">
        <v>34</v>
      </c>
      <c r="B269" s="7"/>
      <c r="C269" s="8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>
        <v>1</v>
      </c>
      <c r="R269" s="28">
        <v>4</v>
      </c>
      <c r="S269" s="28">
        <v>2</v>
      </c>
      <c r="T269" s="17">
        <v>0</v>
      </c>
      <c r="U269" s="159">
        <v>1</v>
      </c>
      <c r="V269" s="159">
        <v>1</v>
      </c>
      <c r="W269" s="159">
        <v>1</v>
      </c>
      <c r="X269" s="159">
        <v>0</v>
      </c>
      <c r="Y269" s="159">
        <v>1</v>
      </c>
      <c r="Z269" s="149">
        <v>0</v>
      </c>
      <c r="AA269" s="148">
        <v>0</v>
      </c>
      <c r="AB269" s="150">
        <v>0</v>
      </c>
      <c r="AC269" s="151">
        <v>0</v>
      </c>
      <c r="AD269" s="148">
        <v>1</v>
      </c>
    </row>
    <row r="270" spans="1:30" x14ac:dyDescent="0.25">
      <c r="A270" s="47" t="s">
        <v>209</v>
      </c>
      <c r="B270" s="7"/>
      <c r="C270" s="8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28"/>
      <c r="P270" s="28">
        <v>15</v>
      </c>
      <c r="Q270" s="33"/>
      <c r="R270" s="28"/>
      <c r="S270" s="28"/>
      <c r="T270" s="17"/>
      <c r="U270" s="159"/>
      <c r="V270" s="159"/>
      <c r="W270" s="159"/>
      <c r="X270" s="159">
        <v>4</v>
      </c>
      <c r="Y270" s="159">
        <v>6</v>
      </c>
      <c r="Z270" s="149">
        <v>4</v>
      </c>
      <c r="AA270" s="148">
        <v>10</v>
      </c>
      <c r="AB270" s="150">
        <v>10</v>
      </c>
      <c r="AC270" s="151">
        <v>10</v>
      </c>
      <c r="AD270" s="148">
        <v>13</v>
      </c>
    </row>
    <row r="271" spans="1:30" x14ac:dyDescent="0.25">
      <c r="A271" s="47" t="s">
        <v>210</v>
      </c>
      <c r="B271" s="7"/>
      <c r="C271" s="8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28"/>
      <c r="P271" s="28">
        <v>3</v>
      </c>
      <c r="Q271" s="28">
        <v>15</v>
      </c>
      <c r="R271" s="28">
        <v>20</v>
      </c>
      <c r="S271" s="28">
        <v>20</v>
      </c>
      <c r="T271" s="17">
        <v>33</v>
      </c>
      <c r="U271" s="159">
        <v>43</v>
      </c>
      <c r="V271" s="159">
        <v>37</v>
      </c>
      <c r="W271" s="159">
        <v>26</v>
      </c>
      <c r="X271" s="159">
        <v>23</v>
      </c>
      <c r="Y271" s="159">
        <v>19</v>
      </c>
      <c r="Z271" s="149">
        <v>19</v>
      </c>
      <c r="AA271" s="148">
        <v>21</v>
      </c>
      <c r="AB271" s="150">
        <v>14</v>
      </c>
      <c r="AC271" s="151">
        <v>20</v>
      </c>
      <c r="AD271" s="148">
        <v>23</v>
      </c>
    </row>
    <row r="272" spans="1:30" x14ac:dyDescent="0.25">
      <c r="A272" s="47" t="s">
        <v>211</v>
      </c>
      <c r="B272" s="7"/>
      <c r="C272" s="8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28"/>
      <c r="P272" s="28">
        <v>75</v>
      </c>
      <c r="Q272" s="28">
        <v>7</v>
      </c>
      <c r="R272" s="28">
        <v>6</v>
      </c>
      <c r="S272" s="28">
        <v>8</v>
      </c>
      <c r="T272" s="17">
        <v>16</v>
      </c>
      <c r="U272" s="159">
        <v>26</v>
      </c>
      <c r="V272" s="148">
        <v>28</v>
      </c>
      <c r="W272" s="148">
        <v>24</v>
      </c>
      <c r="X272" s="159">
        <v>23</v>
      </c>
      <c r="Y272" s="148">
        <v>26</v>
      </c>
      <c r="Z272" s="149">
        <v>34</v>
      </c>
      <c r="AA272" s="149">
        <v>27</v>
      </c>
      <c r="AB272" s="150">
        <v>24</v>
      </c>
      <c r="AC272" s="151">
        <v>31</v>
      </c>
      <c r="AD272" s="148">
        <v>27</v>
      </c>
    </row>
    <row r="273" spans="1:30" x14ac:dyDescent="0.25">
      <c r="A273" s="47" t="s">
        <v>212</v>
      </c>
      <c r="B273" s="44"/>
      <c r="C273" s="40"/>
      <c r="D273" s="40"/>
      <c r="E273" s="40"/>
      <c r="F273" s="40"/>
      <c r="G273" s="40"/>
      <c r="H273" s="40"/>
      <c r="I273" s="40"/>
      <c r="J273" s="40"/>
      <c r="K273" s="74"/>
      <c r="L273" s="74"/>
      <c r="M273" s="44" t="e">
        <f>M227+M241+M242+M245+#REF!+#REF!+M258</f>
        <v>#REF!</v>
      </c>
      <c r="N273" s="40" t="e">
        <f>N227+N241+N242+N267+N250+N244+#REF!+N219+N245+#REF!+#REF!+N258</f>
        <v>#REF!</v>
      </c>
      <c r="O273" s="40" t="e">
        <f>O227+O241+O242+O267+O250+O244+#REF!+O219+O245+#REF!+#REF!+O258</f>
        <v>#REF!</v>
      </c>
      <c r="Q273" s="28">
        <v>60</v>
      </c>
      <c r="R273" s="28">
        <v>62</v>
      </c>
      <c r="S273" s="28">
        <v>55</v>
      </c>
      <c r="T273" s="17">
        <v>56</v>
      </c>
      <c r="U273" s="159">
        <v>49</v>
      </c>
      <c r="V273" s="159">
        <v>54</v>
      </c>
      <c r="W273" s="159">
        <v>48</v>
      </c>
      <c r="X273" s="159">
        <v>53</v>
      </c>
      <c r="Y273" s="148">
        <v>66</v>
      </c>
      <c r="Z273" s="149">
        <v>55</v>
      </c>
      <c r="AA273" s="149">
        <v>52</v>
      </c>
      <c r="AB273" s="150">
        <v>64</v>
      </c>
      <c r="AC273" s="151">
        <v>65</v>
      </c>
      <c r="AD273" s="148">
        <v>58</v>
      </c>
    </row>
    <row r="274" spans="1:30" s="124" customFormat="1" x14ac:dyDescent="0.25">
      <c r="A274" s="70" t="s">
        <v>54</v>
      </c>
      <c r="B274" s="23"/>
      <c r="C274" s="21"/>
      <c r="D274" s="21"/>
      <c r="E274" s="21"/>
      <c r="F274" s="21"/>
      <c r="G274" s="21"/>
      <c r="H274" s="21"/>
      <c r="I274" s="21"/>
      <c r="J274" s="21"/>
      <c r="K274" s="109"/>
      <c r="L274" s="109"/>
      <c r="M274" s="23"/>
      <c r="N274" s="21"/>
      <c r="O274" s="21"/>
      <c r="P274" s="40">
        <f>P224+P241+P242+P243+P244+P245+P250+P254+P258+P259+P268</f>
        <v>408</v>
      </c>
      <c r="Q274" s="44">
        <f>Q224+Q241+Q242+Q243+Q244+Q245+Q250+Q254+Q258+Q259+Q268+Q228+Q220</f>
        <v>989</v>
      </c>
      <c r="R274" s="44">
        <f>R224+R241+R242+R243+R244+R245+R250+R254+R258+R259+R268+R228+R220</f>
        <v>1008</v>
      </c>
      <c r="S274" s="44">
        <f>S224+S241+S242+S243+S244+S245+S250+S254+S258+S259+S268+S228+S220</f>
        <v>950</v>
      </c>
      <c r="T274" s="44">
        <f>T224+T241+T242+T243+T244+T245+T250+T254+T258+T259+T268+T228+T220</f>
        <v>900</v>
      </c>
      <c r="U274" s="193">
        <f t="shared" ref="U274:AB274" si="58">U220+U224+U228+U241+U242+U243+U244+U245+U250+U254+U258+U259+U268</f>
        <v>792</v>
      </c>
      <c r="V274" s="193">
        <f t="shared" si="58"/>
        <v>785</v>
      </c>
      <c r="W274" s="193">
        <f t="shared" si="58"/>
        <v>722</v>
      </c>
      <c r="X274" s="193">
        <f t="shared" si="58"/>
        <v>697</v>
      </c>
      <c r="Y274" s="193">
        <f t="shared" si="58"/>
        <v>684</v>
      </c>
      <c r="Z274" s="193">
        <f t="shared" si="58"/>
        <v>694</v>
      </c>
      <c r="AA274" s="193">
        <f t="shared" si="58"/>
        <v>596</v>
      </c>
      <c r="AB274" s="194">
        <f t="shared" si="58"/>
        <v>588</v>
      </c>
      <c r="AC274" s="193">
        <f>AC220+AC224+AC228+AC241+AC242+AC243+AC244+AC245+AC250+AC254+AC258+AC259+AC268</f>
        <v>657</v>
      </c>
      <c r="AD274" s="193">
        <f>AD220+AD224+AD228+AD241+AD242+AD243+AD244+AD245+AD250+AD254+AD258+AD259+AD268</f>
        <v>663</v>
      </c>
    </row>
    <row r="275" spans="1:30" x14ac:dyDescent="0.25">
      <c r="A275" s="136" t="s">
        <v>213</v>
      </c>
      <c r="F275" s="26" t="s">
        <v>29</v>
      </c>
      <c r="G275" s="26" t="s">
        <v>29</v>
      </c>
      <c r="H275" s="26" t="s">
        <v>29</v>
      </c>
      <c r="I275" s="26" t="s">
        <v>29</v>
      </c>
      <c r="J275" s="26">
        <v>59</v>
      </c>
      <c r="K275" s="11">
        <v>39</v>
      </c>
      <c r="L275" s="11">
        <v>32</v>
      </c>
      <c r="M275" s="11">
        <v>30</v>
      </c>
      <c r="N275" s="11">
        <v>40</v>
      </c>
      <c r="O275" s="11">
        <v>47</v>
      </c>
      <c r="P275" s="11">
        <v>33</v>
      </c>
      <c r="Y275" s="148"/>
    </row>
    <row r="276" spans="1:30" x14ac:dyDescent="0.25">
      <c r="A276" s="10" t="s">
        <v>214</v>
      </c>
      <c r="B276" s="7"/>
      <c r="C276" s="8"/>
      <c r="D276" s="8"/>
      <c r="E276" s="8"/>
      <c r="F276" s="8"/>
      <c r="G276" s="8"/>
      <c r="H276" s="8"/>
      <c r="I276" s="8"/>
      <c r="J276" s="8"/>
      <c r="K276" s="17"/>
      <c r="L276" s="17"/>
      <c r="M276" s="17"/>
      <c r="N276" s="17"/>
      <c r="O276" s="17"/>
      <c r="P276" s="17"/>
      <c r="Q276" s="11">
        <v>5</v>
      </c>
      <c r="R276" s="11">
        <v>4</v>
      </c>
      <c r="S276" s="11">
        <v>2</v>
      </c>
      <c r="T276" s="11">
        <v>3</v>
      </c>
      <c r="U276" s="148">
        <v>2</v>
      </c>
      <c r="V276" s="148">
        <v>1</v>
      </c>
      <c r="W276" s="159">
        <v>3</v>
      </c>
      <c r="X276" s="148">
        <v>0</v>
      </c>
      <c r="Y276" s="148">
        <v>0</v>
      </c>
      <c r="Z276" s="149">
        <v>2</v>
      </c>
      <c r="AA276" s="149">
        <v>2</v>
      </c>
      <c r="AB276" s="150">
        <v>3</v>
      </c>
      <c r="AC276" s="151">
        <v>2</v>
      </c>
      <c r="AD276" s="148">
        <v>3</v>
      </c>
    </row>
    <row r="277" spans="1:30" x14ac:dyDescent="0.25">
      <c r="A277" s="131" t="s">
        <v>34</v>
      </c>
      <c r="B277" s="7"/>
      <c r="C277" s="8"/>
      <c r="D277" s="8"/>
      <c r="E277" s="8"/>
      <c r="F277" s="8"/>
      <c r="G277" s="8"/>
      <c r="H277" s="8"/>
      <c r="I277" s="8"/>
      <c r="J277" s="8"/>
      <c r="K277" s="17"/>
      <c r="L277" s="17"/>
      <c r="M277" s="17"/>
      <c r="N277" s="17"/>
      <c r="O277" s="17"/>
      <c r="P277" s="17"/>
      <c r="V277" s="148">
        <v>1</v>
      </c>
      <c r="W277" s="159">
        <v>1</v>
      </c>
      <c r="X277" s="148">
        <v>1</v>
      </c>
      <c r="Y277" s="148">
        <v>0</v>
      </c>
      <c r="Z277" s="149">
        <v>2</v>
      </c>
      <c r="AA277" s="149">
        <v>0</v>
      </c>
      <c r="AB277" s="150">
        <v>3</v>
      </c>
      <c r="AC277" s="151">
        <v>2</v>
      </c>
      <c r="AD277" s="148">
        <v>3</v>
      </c>
    </row>
    <row r="278" spans="1:30" x14ac:dyDescent="0.25">
      <c r="A278" s="6" t="s">
        <v>215</v>
      </c>
      <c r="B278" s="7"/>
      <c r="C278" s="8"/>
      <c r="D278" s="8"/>
      <c r="E278" s="8"/>
      <c r="F278" s="8"/>
      <c r="G278" s="8"/>
      <c r="H278" s="8"/>
      <c r="I278" s="8"/>
      <c r="J278" s="8"/>
      <c r="K278" s="17"/>
      <c r="L278" s="17"/>
      <c r="M278" s="17"/>
      <c r="N278" s="17">
        <v>3</v>
      </c>
      <c r="O278" s="17">
        <v>1</v>
      </c>
      <c r="P278" s="17">
        <v>0</v>
      </c>
      <c r="Q278" s="17">
        <v>0</v>
      </c>
      <c r="R278" s="17">
        <v>0</v>
      </c>
      <c r="S278" s="17">
        <v>0</v>
      </c>
      <c r="T278" s="17">
        <v>0</v>
      </c>
      <c r="U278" s="159">
        <v>0</v>
      </c>
      <c r="V278" s="148">
        <v>0</v>
      </c>
      <c r="W278" s="159">
        <v>0</v>
      </c>
      <c r="X278" s="148">
        <v>0</v>
      </c>
      <c r="Y278" s="148">
        <v>0</v>
      </c>
      <c r="Z278" s="149">
        <v>0</v>
      </c>
      <c r="AA278" s="149">
        <v>0</v>
      </c>
      <c r="AB278" s="150">
        <v>0</v>
      </c>
      <c r="AC278" s="149">
        <v>0</v>
      </c>
      <c r="AD278" s="149">
        <v>0</v>
      </c>
    </row>
    <row r="279" spans="1:30" s="3" customFormat="1" x14ac:dyDescent="0.25">
      <c r="A279" s="6" t="s">
        <v>216</v>
      </c>
      <c r="B279" s="7"/>
      <c r="C279" s="8"/>
      <c r="D279" s="8"/>
      <c r="E279" s="8"/>
      <c r="F279" s="8"/>
      <c r="G279" s="8"/>
      <c r="H279" s="8"/>
      <c r="I279" s="8"/>
      <c r="J279" s="8"/>
      <c r="K279" s="17"/>
      <c r="L279" s="17"/>
      <c r="M279" s="17"/>
      <c r="N279" s="17"/>
      <c r="O279" s="17"/>
      <c r="P279" s="17"/>
      <c r="Q279" s="17">
        <v>1</v>
      </c>
      <c r="R279" s="17">
        <v>0</v>
      </c>
      <c r="S279" s="17">
        <v>0</v>
      </c>
      <c r="T279" s="17">
        <v>0</v>
      </c>
      <c r="U279" s="159">
        <v>0</v>
      </c>
      <c r="V279" s="148">
        <v>0</v>
      </c>
      <c r="W279" s="148">
        <v>0</v>
      </c>
      <c r="X279" s="148">
        <v>0</v>
      </c>
      <c r="Y279" s="148">
        <v>0</v>
      </c>
      <c r="Z279" s="149">
        <v>0</v>
      </c>
      <c r="AA279" s="149">
        <v>0</v>
      </c>
      <c r="AB279" s="150">
        <v>0</v>
      </c>
      <c r="AC279" s="149">
        <v>0</v>
      </c>
      <c r="AD279" s="149">
        <v>0</v>
      </c>
    </row>
    <row r="280" spans="1:30" s="3" customFormat="1" ht="18" customHeight="1" x14ac:dyDescent="0.25">
      <c r="A280" s="6" t="s">
        <v>217</v>
      </c>
      <c r="B280" s="7"/>
      <c r="C280" s="8"/>
      <c r="D280" s="8"/>
      <c r="E280" s="8"/>
      <c r="F280" s="8"/>
      <c r="G280" s="8"/>
      <c r="H280" s="8"/>
      <c r="I280" s="8"/>
      <c r="J280" s="8"/>
      <c r="K280" s="17"/>
      <c r="L280" s="17"/>
      <c r="M280" s="17"/>
      <c r="N280" s="17"/>
      <c r="O280" s="17"/>
      <c r="P280" s="17"/>
      <c r="Q280" s="17">
        <v>0</v>
      </c>
      <c r="R280" s="17">
        <v>2</v>
      </c>
      <c r="S280" s="17">
        <v>2</v>
      </c>
      <c r="T280" s="17">
        <v>0</v>
      </c>
      <c r="U280" s="159">
        <v>0</v>
      </c>
      <c r="V280" s="148">
        <v>0</v>
      </c>
      <c r="W280" s="148">
        <v>1</v>
      </c>
      <c r="X280" s="148">
        <v>1</v>
      </c>
      <c r="Y280" s="148">
        <v>0</v>
      </c>
      <c r="Z280" s="149">
        <v>0</v>
      </c>
      <c r="AA280" s="149">
        <v>0</v>
      </c>
      <c r="AB280" s="150">
        <v>0</v>
      </c>
      <c r="AC280" s="149">
        <v>0</v>
      </c>
      <c r="AD280" s="149">
        <v>0</v>
      </c>
    </row>
    <row r="281" spans="1:30" x14ac:dyDescent="0.25">
      <c r="A281" s="10" t="s">
        <v>218</v>
      </c>
      <c r="B281" s="15"/>
      <c r="C281" s="5"/>
      <c r="D281" s="5"/>
      <c r="E281" s="5"/>
      <c r="F281" s="11"/>
      <c r="G281" s="11"/>
      <c r="H281" s="11"/>
      <c r="I281" s="11"/>
      <c r="J281" s="11"/>
      <c r="K281" s="11"/>
      <c r="L281" s="11"/>
      <c r="M281" s="11" t="s">
        <v>29</v>
      </c>
      <c r="N281" s="11">
        <v>0</v>
      </c>
      <c r="O281" s="11">
        <v>0</v>
      </c>
      <c r="P281" s="11">
        <v>1</v>
      </c>
      <c r="Q281" s="11">
        <v>10</v>
      </c>
      <c r="R281" s="11">
        <v>25</v>
      </c>
      <c r="S281" s="11">
        <v>32</v>
      </c>
      <c r="T281" s="11">
        <v>49</v>
      </c>
      <c r="U281" s="148">
        <v>62</v>
      </c>
      <c r="V281" s="148">
        <v>89</v>
      </c>
      <c r="W281" s="148">
        <v>35</v>
      </c>
      <c r="X281" s="148">
        <v>8</v>
      </c>
      <c r="Y281" s="148">
        <v>13</v>
      </c>
      <c r="Z281" s="149">
        <v>8</v>
      </c>
      <c r="AA281" s="149">
        <v>6</v>
      </c>
      <c r="AB281" s="150">
        <v>5</v>
      </c>
      <c r="AC281" s="151">
        <v>0</v>
      </c>
      <c r="AD281" s="148">
        <v>0</v>
      </c>
    </row>
    <row r="282" spans="1:30" x14ac:dyDescent="0.25">
      <c r="A282" s="10" t="s">
        <v>286</v>
      </c>
      <c r="B282" s="15"/>
      <c r="C282" s="5"/>
      <c r="D282" s="5"/>
      <c r="E282" s="5"/>
      <c r="F282" s="11"/>
      <c r="G282" s="11"/>
      <c r="H282" s="11"/>
      <c r="I282" s="11"/>
      <c r="J282" s="11"/>
      <c r="K282" s="11"/>
      <c r="L282" s="11"/>
      <c r="M282" s="11"/>
      <c r="Y282" s="148"/>
      <c r="AA282" s="149"/>
      <c r="AC282" s="151">
        <v>3</v>
      </c>
      <c r="AD282" s="148">
        <v>1</v>
      </c>
    </row>
    <row r="283" spans="1:30" s="2" customFormat="1" x14ac:dyDescent="0.25">
      <c r="A283" s="10" t="s">
        <v>219</v>
      </c>
      <c r="B283" s="18"/>
      <c r="C283" s="31"/>
      <c r="D283" s="31"/>
      <c r="E283" s="31"/>
      <c r="F283" s="31"/>
      <c r="G283" s="31"/>
      <c r="H283" s="31"/>
      <c r="I283" s="9"/>
      <c r="J283" s="9"/>
      <c r="K283" s="11"/>
      <c r="L283" s="11"/>
      <c r="M283" s="11">
        <v>1</v>
      </c>
      <c r="N283" s="11">
        <v>0</v>
      </c>
      <c r="O283" s="11">
        <v>4</v>
      </c>
      <c r="P283" s="11">
        <v>1</v>
      </c>
      <c r="Q283" s="11">
        <v>17</v>
      </c>
      <c r="R283" s="11">
        <v>27</v>
      </c>
      <c r="S283" s="11">
        <v>28</v>
      </c>
      <c r="T283" s="11">
        <v>24</v>
      </c>
      <c r="U283" s="148">
        <v>18</v>
      </c>
      <c r="V283" s="148">
        <v>33</v>
      </c>
      <c r="W283" s="148">
        <v>36</v>
      </c>
      <c r="X283" s="148">
        <v>16</v>
      </c>
      <c r="Y283" s="148">
        <v>13</v>
      </c>
      <c r="Z283" s="168">
        <v>16</v>
      </c>
      <c r="AA283" s="149">
        <v>16</v>
      </c>
      <c r="AB283" s="170">
        <v>16</v>
      </c>
      <c r="AC283" s="171">
        <v>13</v>
      </c>
      <c r="AD283" s="159">
        <v>17</v>
      </c>
    </row>
    <row r="284" spans="1:30" s="124" customFormat="1" x14ac:dyDescent="0.25">
      <c r="A284" s="70" t="s">
        <v>220</v>
      </c>
      <c r="B284" s="44"/>
      <c r="C284" s="40"/>
      <c r="D284" s="40"/>
      <c r="E284" s="40"/>
      <c r="F284" s="40"/>
      <c r="G284" s="40"/>
      <c r="H284" s="40"/>
      <c r="I284" s="40"/>
      <c r="J284" s="40"/>
      <c r="K284" s="44"/>
      <c r="L284" s="44"/>
      <c r="M284" s="44"/>
      <c r="N284" s="44"/>
      <c r="O284" s="44"/>
      <c r="P284" s="44"/>
      <c r="Q284" s="44"/>
      <c r="R284" s="44"/>
      <c r="S284" s="44"/>
      <c r="T284" s="44">
        <f t="shared" ref="T284:Z284" si="59">T276+T281+T283</f>
        <v>76</v>
      </c>
      <c r="U284" s="161">
        <f t="shared" si="59"/>
        <v>82</v>
      </c>
      <c r="V284" s="161">
        <f t="shared" si="59"/>
        <v>123</v>
      </c>
      <c r="W284" s="161">
        <f t="shared" si="59"/>
        <v>74</v>
      </c>
      <c r="X284" s="161">
        <f t="shared" si="59"/>
        <v>24</v>
      </c>
      <c r="Y284" s="161">
        <f t="shared" si="59"/>
        <v>26</v>
      </c>
      <c r="Z284" s="161">
        <f t="shared" si="59"/>
        <v>26</v>
      </c>
      <c r="AA284" s="161">
        <f>AA276+AA281+AA283</f>
        <v>24</v>
      </c>
      <c r="AB284" s="194">
        <f>AB276+AB281+AB283</f>
        <v>24</v>
      </c>
      <c r="AC284" s="193">
        <f>AC276+AC281+AC282+AC283</f>
        <v>18</v>
      </c>
      <c r="AD284" s="193">
        <f>AD276+AD281+AD282+AD283</f>
        <v>21</v>
      </c>
    </row>
    <row r="285" spans="1:30" x14ac:dyDescent="0.25">
      <c r="A285" s="99" t="s">
        <v>221</v>
      </c>
      <c r="B285" s="17"/>
      <c r="C285" s="28"/>
      <c r="D285" s="28"/>
      <c r="E285" s="28"/>
      <c r="F285" s="28"/>
      <c r="G285" s="28"/>
      <c r="H285" s="28"/>
      <c r="I285" s="28"/>
      <c r="J285" s="28"/>
      <c r="K285" s="17"/>
      <c r="L285" s="17"/>
      <c r="M285" s="17"/>
      <c r="N285" s="17"/>
      <c r="O285" s="17"/>
      <c r="P285" s="17"/>
      <c r="Q285" s="11">
        <v>30</v>
      </c>
      <c r="R285" s="11">
        <v>30</v>
      </c>
      <c r="S285" s="11">
        <v>12</v>
      </c>
      <c r="T285" s="11">
        <v>25</v>
      </c>
      <c r="U285" s="148">
        <v>29</v>
      </c>
      <c r="V285" s="148">
        <v>37</v>
      </c>
      <c r="W285" s="148">
        <v>41</v>
      </c>
      <c r="X285" s="148">
        <v>19</v>
      </c>
      <c r="Y285" s="148">
        <v>18</v>
      </c>
      <c r="Z285" s="149">
        <v>14</v>
      </c>
      <c r="AA285" s="149">
        <v>4</v>
      </c>
      <c r="AB285" s="150">
        <v>26</v>
      </c>
      <c r="AC285" s="151">
        <v>10</v>
      </c>
      <c r="AD285" s="148">
        <f>SUM(AD286:AD287)</f>
        <v>13</v>
      </c>
    </row>
    <row r="286" spans="1:30" x14ac:dyDescent="0.25">
      <c r="A286" s="100" t="s">
        <v>34</v>
      </c>
      <c r="B286" s="17"/>
      <c r="C286" s="28"/>
      <c r="D286" s="28"/>
      <c r="E286" s="28"/>
      <c r="F286" s="28"/>
      <c r="G286" s="28"/>
      <c r="H286" s="28"/>
      <c r="I286" s="28"/>
      <c r="J286" s="28"/>
      <c r="K286" s="17"/>
      <c r="L286" s="17"/>
      <c r="M286" s="17"/>
      <c r="N286" s="17"/>
      <c r="O286" s="17"/>
      <c r="P286" s="17"/>
      <c r="Q286" s="17"/>
      <c r="R286" s="17">
        <v>24</v>
      </c>
      <c r="S286" s="17">
        <v>12</v>
      </c>
      <c r="T286" s="17">
        <v>0</v>
      </c>
      <c r="U286" s="159">
        <v>0</v>
      </c>
      <c r="V286" s="148">
        <v>25</v>
      </c>
      <c r="W286" s="148">
        <v>25</v>
      </c>
      <c r="X286" s="148">
        <v>19</v>
      </c>
      <c r="Y286" s="148">
        <v>18</v>
      </c>
      <c r="Z286" s="149">
        <v>14</v>
      </c>
      <c r="AA286" s="148">
        <v>4</v>
      </c>
      <c r="AB286" s="150">
        <v>8</v>
      </c>
      <c r="AC286" s="151">
        <v>10</v>
      </c>
      <c r="AD286" s="148">
        <v>13</v>
      </c>
    </row>
    <row r="287" spans="1:30" x14ac:dyDescent="0.25">
      <c r="A287" s="100" t="s">
        <v>161</v>
      </c>
      <c r="B287" s="15"/>
      <c r="C287" s="5"/>
      <c r="D287" s="5"/>
      <c r="E287" s="5"/>
      <c r="F287" s="11"/>
      <c r="G287" s="11" t="s">
        <v>29</v>
      </c>
      <c r="H287" s="11" t="s">
        <v>29</v>
      </c>
      <c r="I287" s="11" t="s">
        <v>29</v>
      </c>
      <c r="J287" s="11" t="s">
        <v>29</v>
      </c>
      <c r="K287" s="11">
        <v>3</v>
      </c>
      <c r="L287" s="11">
        <v>3</v>
      </c>
      <c r="M287" s="11">
        <v>2</v>
      </c>
      <c r="N287" s="11">
        <v>5</v>
      </c>
      <c r="O287" s="11">
        <v>8</v>
      </c>
      <c r="P287" s="11">
        <v>6</v>
      </c>
      <c r="Q287" s="17"/>
      <c r="R287" s="17">
        <v>6</v>
      </c>
      <c r="S287" s="17">
        <v>0</v>
      </c>
      <c r="T287" s="17">
        <v>0</v>
      </c>
      <c r="U287" s="159">
        <v>0</v>
      </c>
      <c r="V287" s="148">
        <v>0</v>
      </c>
      <c r="W287" s="148">
        <v>0</v>
      </c>
      <c r="X287" s="148">
        <v>0</v>
      </c>
      <c r="Y287" s="148">
        <v>0</v>
      </c>
      <c r="Z287" s="149">
        <v>0</v>
      </c>
      <c r="AA287" s="148">
        <v>0</v>
      </c>
      <c r="AB287" s="150">
        <v>0</v>
      </c>
      <c r="AC287" s="151">
        <v>0</v>
      </c>
      <c r="AD287" s="148">
        <v>0</v>
      </c>
    </row>
    <row r="288" spans="1:30" s="3" customFormat="1" x14ac:dyDescent="0.25">
      <c r="A288" s="108" t="s">
        <v>222</v>
      </c>
      <c r="B288" s="7"/>
      <c r="C288" s="8"/>
      <c r="D288" s="8"/>
      <c r="E288" s="8"/>
      <c r="F288" s="8"/>
      <c r="G288" s="8"/>
      <c r="H288" s="8"/>
      <c r="I288" s="8"/>
      <c r="J288" s="8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59"/>
      <c r="V288" s="148"/>
      <c r="W288" s="148"/>
      <c r="X288" s="148">
        <v>14</v>
      </c>
      <c r="Y288" s="148">
        <v>21</v>
      </c>
      <c r="Z288" s="149">
        <v>27</v>
      </c>
      <c r="AA288" s="149">
        <v>20</v>
      </c>
      <c r="AB288" s="150">
        <v>17</v>
      </c>
      <c r="AC288" s="151">
        <v>26</v>
      </c>
      <c r="AD288" s="148">
        <v>28</v>
      </c>
    </row>
    <row r="289" spans="1:34" s="3" customFormat="1" x14ac:dyDescent="0.25">
      <c r="A289" s="108" t="s">
        <v>223</v>
      </c>
      <c r="B289" s="7"/>
      <c r="C289" s="8"/>
      <c r="D289" s="8"/>
      <c r="E289" s="8"/>
      <c r="F289" s="8"/>
      <c r="G289" s="8"/>
      <c r="H289" s="8"/>
      <c r="I289" s="8"/>
      <c r="J289" s="8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59"/>
      <c r="V289" s="148"/>
      <c r="W289" s="148"/>
      <c r="X289" s="158">
        <v>0</v>
      </c>
      <c r="Y289" s="148">
        <v>1</v>
      </c>
      <c r="Z289" s="149">
        <v>0</v>
      </c>
      <c r="AA289" s="149">
        <v>1</v>
      </c>
      <c r="AB289" s="150">
        <v>2</v>
      </c>
      <c r="AC289" s="151">
        <v>2</v>
      </c>
      <c r="AD289" s="148">
        <v>2</v>
      </c>
    </row>
    <row r="290" spans="1:34" s="3" customFormat="1" x14ac:dyDescent="0.25">
      <c r="A290" s="108" t="s">
        <v>224</v>
      </c>
      <c r="B290" s="102"/>
      <c r="C290" s="102"/>
      <c r="D290" s="102"/>
      <c r="E290" s="8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59"/>
      <c r="V290" s="148"/>
      <c r="W290" s="148"/>
      <c r="X290" s="158">
        <v>0</v>
      </c>
      <c r="Y290" s="148">
        <v>21</v>
      </c>
      <c r="Z290" s="149">
        <v>30</v>
      </c>
      <c r="AA290" s="149">
        <v>22</v>
      </c>
      <c r="AB290" s="150">
        <v>32</v>
      </c>
      <c r="AC290" s="151">
        <v>28</v>
      </c>
      <c r="AD290" s="148">
        <v>19</v>
      </c>
    </row>
    <row r="291" spans="1:34" x14ac:dyDescent="0.25">
      <c r="A291" s="10" t="s">
        <v>225</v>
      </c>
      <c r="B291" s="15"/>
      <c r="C291" s="5"/>
      <c r="D291" s="5"/>
      <c r="E291" s="5"/>
      <c r="F291" s="11"/>
      <c r="G291" s="11"/>
      <c r="H291" s="11"/>
      <c r="I291" s="11"/>
      <c r="J291" s="11"/>
      <c r="K291" s="11"/>
      <c r="L291" s="11"/>
      <c r="M291" s="11"/>
      <c r="Q291" s="11">
        <v>7</v>
      </c>
      <c r="R291" s="11">
        <v>2</v>
      </c>
      <c r="S291" s="11">
        <v>3</v>
      </c>
      <c r="T291" s="11">
        <v>7</v>
      </c>
      <c r="U291" s="148">
        <v>12</v>
      </c>
      <c r="V291" s="148">
        <v>26</v>
      </c>
      <c r="W291" s="148">
        <v>23</v>
      </c>
      <c r="X291" s="148">
        <v>9</v>
      </c>
      <c r="Y291" s="148">
        <v>4</v>
      </c>
      <c r="Z291" s="149">
        <v>2</v>
      </c>
      <c r="AA291" s="149">
        <v>2</v>
      </c>
      <c r="AB291" s="150">
        <v>1</v>
      </c>
      <c r="AC291" s="151">
        <v>3</v>
      </c>
      <c r="AD291" s="148">
        <v>3</v>
      </c>
    </row>
    <row r="292" spans="1:34" x14ac:dyDescent="0.25">
      <c r="A292" s="60" t="s">
        <v>34</v>
      </c>
      <c r="B292" s="7"/>
      <c r="C292" s="8"/>
      <c r="D292" s="8"/>
      <c r="E292" s="8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R292" s="17">
        <v>1</v>
      </c>
      <c r="S292" s="17">
        <v>2</v>
      </c>
      <c r="T292" s="17">
        <v>0</v>
      </c>
      <c r="U292" s="159">
        <v>0</v>
      </c>
      <c r="V292" s="148">
        <v>21</v>
      </c>
      <c r="W292" s="148">
        <v>21</v>
      </c>
      <c r="X292" s="148">
        <v>8</v>
      </c>
      <c r="Y292" s="148">
        <v>3</v>
      </c>
      <c r="Z292" s="149">
        <v>2</v>
      </c>
      <c r="AA292" s="149">
        <v>2</v>
      </c>
      <c r="AB292" s="150">
        <v>1</v>
      </c>
      <c r="AC292" s="151">
        <v>3</v>
      </c>
      <c r="AD292" s="148">
        <v>3</v>
      </c>
    </row>
    <row r="293" spans="1:34" x14ac:dyDescent="0.25">
      <c r="A293" s="60" t="s">
        <v>176</v>
      </c>
      <c r="B293" s="15"/>
      <c r="C293" s="5"/>
      <c r="D293" s="5"/>
      <c r="E293" s="8"/>
      <c r="F293" s="8"/>
      <c r="G293" s="8" t="s">
        <v>29</v>
      </c>
      <c r="H293" s="8" t="s">
        <v>29</v>
      </c>
      <c r="I293" s="8" t="s">
        <v>29</v>
      </c>
      <c r="J293" s="8" t="s">
        <v>29</v>
      </c>
      <c r="K293" s="11">
        <v>14</v>
      </c>
      <c r="L293" s="11">
        <v>18</v>
      </c>
      <c r="M293" s="11">
        <v>19</v>
      </c>
      <c r="N293" s="11">
        <v>16</v>
      </c>
      <c r="O293" s="11">
        <v>9</v>
      </c>
      <c r="P293" s="11">
        <v>9</v>
      </c>
      <c r="Q293" s="17"/>
      <c r="R293" s="17">
        <v>1</v>
      </c>
      <c r="S293" s="17">
        <v>1</v>
      </c>
      <c r="T293" s="17">
        <v>0</v>
      </c>
      <c r="U293" s="159">
        <v>1</v>
      </c>
      <c r="V293" s="148">
        <v>0</v>
      </c>
      <c r="W293" s="148">
        <v>0</v>
      </c>
      <c r="X293" s="148">
        <v>1</v>
      </c>
      <c r="Y293" s="148">
        <v>1</v>
      </c>
      <c r="Z293" s="149">
        <v>0</v>
      </c>
      <c r="AA293" s="149">
        <v>0</v>
      </c>
      <c r="AB293" s="150">
        <v>0</v>
      </c>
      <c r="AC293" s="151">
        <v>0</v>
      </c>
      <c r="AD293" s="148">
        <v>0</v>
      </c>
    </row>
    <row r="294" spans="1:34" s="3" customFormat="1" x14ac:dyDescent="0.25">
      <c r="A294" s="62" t="s">
        <v>226</v>
      </c>
      <c r="B294" s="15"/>
      <c r="C294" s="5"/>
      <c r="D294" s="5"/>
      <c r="E294" s="5"/>
      <c r="F294" s="11"/>
      <c r="G294" s="11" t="s">
        <v>29</v>
      </c>
      <c r="H294" s="11" t="s">
        <v>29</v>
      </c>
      <c r="I294" s="11" t="s">
        <v>29</v>
      </c>
      <c r="J294" s="11" t="s">
        <v>29</v>
      </c>
      <c r="K294" s="11">
        <v>13</v>
      </c>
      <c r="L294" s="11">
        <v>8</v>
      </c>
      <c r="M294" s="11">
        <v>0</v>
      </c>
      <c r="N294" s="11">
        <v>9</v>
      </c>
      <c r="O294" s="11">
        <v>16</v>
      </c>
      <c r="P294" s="11">
        <v>12</v>
      </c>
      <c r="Q294" s="17"/>
      <c r="R294" s="11">
        <v>15</v>
      </c>
      <c r="S294" s="11">
        <v>15</v>
      </c>
      <c r="T294" s="11">
        <v>28</v>
      </c>
      <c r="U294" s="148">
        <v>12</v>
      </c>
      <c r="V294" s="148">
        <v>19</v>
      </c>
      <c r="W294" s="148">
        <v>31</v>
      </c>
      <c r="X294" s="148">
        <v>19</v>
      </c>
      <c r="Y294" s="148">
        <v>18</v>
      </c>
      <c r="Z294" s="149">
        <v>19</v>
      </c>
      <c r="AA294" s="149">
        <v>17</v>
      </c>
      <c r="AB294" s="150">
        <v>13</v>
      </c>
      <c r="AC294" s="151">
        <v>7</v>
      </c>
      <c r="AD294" s="148">
        <v>16</v>
      </c>
    </row>
    <row r="295" spans="1:34" x14ac:dyDescent="0.25">
      <c r="A295" s="99" t="s">
        <v>227</v>
      </c>
      <c r="B295" s="15"/>
      <c r="C295" s="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U295" s="148">
        <v>0</v>
      </c>
      <c r="V295" s="148">
        <v>3</v>
      </c>
      <c r="W295" s="148">
        <v>0</v>
      </c>
      <c r="X295" s="148">
        <v>0</v>
      </c>
      <c r="Y295" s="148">
        <v>0</v>
      </c>
      <c r="Z295" s="149">
        <v>0</v>
      </c>
      <c r="AA295" s="149">
        <v>0</v>
      </c>
      <c r="AB295" s="150">
        <v>0</v>
      </c>
      <c r="AC295" s="149">
        <v>0</v>
      </c>
      <c r="AD295" s="148">
        <v>0</v>
      </c>
    </row>
    <row r="296" spans="1:34" s="85" customFormat="1" x14ac:dyDescent="0.25">
      <c r="A296" s="29" t="s">
        <v>228</v>
      </c>
      <c r="B296" s="15"/>
      <c r="C296" s="5"/>
      <c r="D296" s="5"/>
      <c r="E296" s="5"/>
      <c r="F296" s="11"/>
      <c r="G296" s="11"/>
      <c r="H296" s="11"/>
      <c r="I296" s="11"/>
      <c r="J296" s="11"/>
      <c r="K296" s="11"/>
      <c r="L296" s="11"/>
      <c r="M296" s="11">
        <v>0</v>
      </c>
      <c r="N296" s="11">
        <v>0</v>
      </c>
      <c r="O296" s="11">
        <v>0</v>
      </c>
      <c r="P296" s="11">
        <v>0</v>
      </c>
      <c r="Q296" s="21"/>
      <c r="R296" s="21"/>
      <c r="S296" s="26"/>
      <c r="T296" s="11">
        <v>0</v>
      </c>
      <c r="U296" s="148">
        <v>0</v>
      </c>
      <c r="V296" s="148">
        <v>2</v>
      </c>
      <c r="W296" s="148">
        <v>8</v>
      </c>
      <c r="X296" s="148">
        <v>1</v>
      </c>
      <c r="Y296" s="148">
        <v>1</v>
      </c>
      <c r="Z296" s="149">
        <v>1</v>
      </c>
      <c r="AA296" s="149">
        <v>3</v>
      </c>
      <c r="AB296" s="150">
        <v>2</v>
      </c>
      <c r="AC296" s="171">
        <v>0</v>
      </c>
      <c r="AD296" s="159">
        <v>0</v>
      </c>
    </row>
    <row r="297" spans="1:34" x14ac:dyDescent="0.25">
      <c r="A297" s="10" t="s">
        <v>229</v>
      </c>
      <c r="B297" s="15"/>
      <c r="C297" s="5"/>
      <c r="D297" s="5"/>
      <c r="E297" s="5"/>
      <c r="F297" s="11"/>
      <c r="G297" s="11" t="s">
        <v>29</v>
      </c>
      <c r="H297" s="11" t="s">
        <v>29</v>
      </c>
      <c r="I297" s="11" t="s">
        <v>29</v>
      </c>
      <c r="J297" s="11" t="s">
        <v>29</v>
      </c>
      <c r="K297" s="11">
        <v>1</v>
      </c>
      <c r="L297" s="11">
        <v>4</v>
      </c>
      <c r="M297" s="11">
        <v>6</v>
      </c>
      <c r="N297" s="11">
        <v>13</v>
      </c>
      <c r="O297" s="11">
        <v>9</v>
      </c>
      <c r="P297" s="11">
        <v>13</v>
      </c>
      <c r="Q297" s="11">
        <v>1</v>
      </c>
      <c r="R297" s="11">
        <v>1</v>
      </c>
      <c r="S297" s="11">
        <v>1</v>
      </c>
      <c r="T297" s="11">
        <v>1</v>
      </c>
      <c r="U297" s="148">
        <v>0</v>
      </c>
      <c r="V297" s="148">
        <v>0</v>
      </c>
      <c r="W297" s="148">
        <v>0</v>
      </c>
      <c r="X297" s="148">
        <v>0</v>
      </c>
      <c r="Y297" s="148">
        <v>0</v>
      </c>
      <c r="Z297" s="149">
        <v>0</v>
      </c>
      <c r="AA297" s="149">
        <v>0</v>
      </c>
      <c r="AB297" s="150">
        <v>0</v>
      </c>
      <c r="AC297" s="149">
        <v>0</v>
      </c>
      <c r="AD297" s="148">
        <v>0</v>
      </c>
    </row>
    <row r="298" spans="1:34" x14ac:dyDescent="0.25">
      <c r="A298" s="10" t="s">
        <v>230</v>
      </c>
      <c r="B298" s="15"/>
      <c r="C298" s="5"/>
      <c r="D298" s="5"/>
      <c r="E298" s="5"/>
      <c r="F298" s="11"/>
      <c r="G298" s="11"/>
      <c r="H298" s="11"/>
      <c r="I298" s="11"/>
      <c r="J298" s="11"/>
      <c r="K298" s="11"/>
      <c r="L298" s="11"/>
      <c r="M298" s="11"/>
      <c r="Q298" s="11">
        <v>11</v>
      </c>
      <c r="R298" s="11">
        <v>15</v>
      </c>
      <c r="S298" s="11">
        <v>8</v>
      </c>
      <c r="T298" s="11">
        <v>8</v>
      </c>
      <c r="U298" s="148">
        <v>5</v>
      </c>
      <c r="V298" s="148">
        <v>14</v>
      </c>
      <c r="W298" s="148">
        <v>6</v>
      </c>
      <c r="X298" s="148">
        <v>3</v>
      </c>
      <c r="Y298" s="148">
        <v>2</v>
      </c>
      <c r="Z298" s="149">
        <v>1</v>
      </c>
      <c r="AA298" s="149">
        <v>1</v>
      </c>
      <c r="AB298" s="150">
        <v>0</v>
      </c>
      <c r="AC298" s="149">
        <v>0</v>
      </c>
      <c r="AD298" s="148">
        <v>0</v>
      </c>
    </row>
    <row r="299" spans="1:34" ht="16.149999999999999" customHeight="1" x14ac:dyDescent="0.25">
      <c r="A299" s="10" t="s">
        <v>231</v>
      </c>
      <c r="B299" s="15"/>
      <c r="C299" s="5"/>
      <c r="D299" s="5"/>
      <c r="E299" s="5"/>
      <c r="F299" s="11"/>
      <c r="G299" s="11"/>
      <c r="H299" s="11"/>
      <c r="I299" s="11"/>
      <c r="J299" s="11"/>
      <c r="K299" s="11"/>
      <c r="L299" s="11"/>
      <c r="M299" s="11"/>
      <c r="Q299" s="11">
        <v>16</v>
      </c>
      <c r="R299" s="11">
        <v>11</v>
      </c>
      <c r="S299" s="11">
        <v>12</v>
      </c>
      <c r="T299" s="11">
        <v>8</v>
      </c>
      <c r="U299" s="148">
        <v>6</v>
      </c>
      <c r="V299" s="148">
        <v>12</v>
      </c>
      <c r="W299" s="148">
        <v>0</v>
      </c>
      <c r="X299" s="148">
        <v>0</v>
      </c>
      <c r="Y299" s="148">
        <v>0</v>
      </c>
      <c r="Z299" s="148">
        <v>0</v>
      </c>
      <c r="AA299" s="149">
        <v>0</v>
      </c>
      <c r="AB299" s="150">
        <v>0</v>
      </c>
      <c r="AC299" s="149">
        <v>0</v>
      </c>
      <c r="AD299" s="148">
        <v>0</v>
      </c>
    </row>
    <row r="300" spans="1:34" ht="17.100000000000001" customHeight="1" x14ac:dyDescent="0.25">
      <c r="A300" s="143" t="s">
        <v>232</v>
      </c>
      <c r="B300" s="15"/>
      <c r="C300" s="5"/>
      <c r="D300" s="5"/>
      <c r="E300" s="5"/>
      <c r="F300" s="11"/>
      <c r="G300" s="11"/>
      <c r="H300" s="11"/>
      <c r="I300" s="11"/>
      <c r="J300" s="11"/>
      <c r="K300" s="11"/>
      <c r="L300" s="11"/>
      <c r="M300" s="11"/>
      <c r="V300" s="148">
        <v>0</v>
      </c>
      <c r="W300" s="148">
        <v>1</v>
      </c>
      <c r="X300" s="148">
        <v>0</v>
      </c>
      <c r="Y300" s="148">
        <v>0</v>
      </c>
      <c r="Z300" s="149">
        <v>0</v>
      </c>
      <c r="AA300" s="149">
        <v>0</v>
      </c>
      <c r="AB300" s="150">
        <v>0</v>
      </c>
      <c r="AC300" s="149">
        <v>0</v>
      </c>
      <c r="AD300" s="148">
        <v>0</v>
      </c>
    </row>
    <row r="301" spans="1:34" ht="18.75" customHeight="1" x14ac:dyDescent="0.25">
      <c r="A301" s="108" t="s">
        <v>233</v>
      </c>
      <c r="B301" s="15"/>
      <c r="C301" s="5"/>
      <c r="D301" s="5"/>
      <c r="E301" s="5"/>
      <c r="F301" s="11"/>
      <c r="G301" s="11"/>
      <c r="H301" s="11"/>
      <c r="I301" s="11"/>
      <c r="J301" s="11"/>
      <c r="K301" s="11"/>
      <c r="L301" s="11"/>
      <c r="M301" s="11"/>
      <c r="V301" s="148">
        <v>0</v>
      </c>
      <c r="W301" s="148">
        <v>0</v>
      </c>
      <c r="X301" s="148">
        <v>5</v>
      </c>
      <c r="Y301" s="148">
        <v>6</v>
      </c>
      <c r="Z301" s="149">
        <v>2</v>
      </c>
      <c r="AA301" s="149">
        <v>0</v>
      </c>
      <c r="AB301" s="150">
        <v>3</v>
      </c>
      <c r="AC301" s="151">
        <v>2</v>
      </c>
      <c r="AD301" s="148">
        <v>4</v>
      </c>
    </row>
    <row r="302" spans="1:34" x14ac:dyDescent="0.25">
      <c r="A302" s="108" t="s">
        <v>234</v>
      </c>
      <c r="B302" s="15"/>
      <c r="C302" s="5"/>
      <c r="D302" s="5"/>
      <c r="E302" s="5"/>
      <c r="F302" s="11"/>
      <c r="G302" s="11"/>
      <c r="H302" s="11"/>
      <c r="I302" s="11"/>
      <c r="J302" s="11"/>
      <c r="K302" s="11"/>
      <c r="L302" s="11"/>
      <c r="M302" s="11"/>
      <c r="V302" s="148">
        <v>0</v>
      </c>
      <c r="X302" s="148">
        <v>5</v>
      </c>
      <c r="Y302" s="148">
        <v>2</v>
      </c>
      <c r="Z302" s="149">
        <v>2</v>
      </c>
      <c r="AA302" s="149">
        <v>1</v>
      </c>
      <c r="AB302" s="150">
        <v>3</v>
      </c>
      <c r="AC302" s="151">
        <v>5</v>
      </c>
      <c r="AD302" s="148">
        <v>3</v>
      </c>
    </row>
    <row r="303" spans="1:34" s="84" customFormat="1" x14ac:dyDescent="0.25">
      <c r="A303" s="10" t="s">
        <v>235</v>
      </c>
      <c r="B303" s="15"/>
      <c r="C303" s="5"/>
      <c r="D303" s="5"/>
      <c r="E303" s="5"/>
      <c r="F303" s="11" t="s">
        <v>29</v>
      </c>
      <c r="G303" s="11" t="s">
        <v>29</v>
      </c>
      <c r="H303" s="11" t="s">
        <v>29</v>
      </c>
      <c r="I303" s="11" t="s">
        <v>29</v>
      </c>
      <c r="J303" s="11">
        <v>16</v>
      </c>
      <c r="K303" s="11">
        <v>4</v>
      </c>
      <c r="L303" s="11">
        <v>19</v>
      </c>
      <c r="M303" s="11">
        <v>16</v>
      </c>
      <c r="N303" s="11">
        <v>9</v>
      </c>
      <c r="O303" s="11">
        <v>15</v>
      </c>
      <c r="P303" s="11">
        <v>14</v>
      </c>
      <c r="Q303" s="11"/>
      <c r="R303" s="11"/>
      <c r="S303" s="11"/>
      <c r="T303" s="11"/>
      <c r="U303" s="148"/>
      <c r="V303" s="148">
        <v>0</v>
      </c>
      <c r="W303" s="148">
        <v>11</v>
      </c>
      <c r="X303" s="148">
        <v>13</v>
      </c>
      <c r="Y303" s="148">
        <v>8</v>
      </c>
      <c r="Z303" s="149">
        <v>10</v>
      </c>
      <c r="AA303" s="149">
        <v>17</v>
      </c>
      <c r="AB303" s="150">
        <v>21</v>
      </c>
      <c r="AC303" s="151">
        <v>23</v>
      </c>
      <c r="AD303" s="148">
        <v>15</v>
      </c>
      <c r="AH303" s="1"/>
    </row>
    <row r="304" spans="1:34" x14ac:dyDescent="0.25">
      <c r="A304" s="10" t="s">
        <v>298</v>
      </c>
      <c r="B304" s="18"/>
      <c r="C304" s="31"/>
      <c r="D304" s="31"/>
      <c r="E304" s="31"/>
      <c r="F304" s="31"/>
      <c r="G304" s="31"/>
      <c r="H304" s="31"/>
      <c r="I304" s="9"/>
      <c r="J304" s="9"/>
      <c r="K304" s="11" t="s">
        <v>29</v>
      </c>
      <c r="L304" s="11"/>
      <c r="M304" s="11"/>
      <c r="O304" s="11">
        <v>9</v>
      </c>
      <c r="P304" s="11">
        <v>8</v>
      </c>
      <c r="Q304" s="11">
        <v>23</v>
      </c>
      <c r="R304" s="11">
        <v>25</v>
      </c>
      <c r="S304" s="11">
        <v>23</v>
      </c>
      <c r="T304" s="11">
        <v>23</v>
      </c>
      <c r="U304" s="148">
        <v>29</v>
      </c>
      <c r="V304" s="148">
        <v>40</v>
      </c>
      <c r="W304" s="148">
        <v>34</v>
      </c>
      <c r="X304" s="148">
        <v>25</v>
      </c>
      <c r="Y304" s="148">
        <v>18</v>
      </c>
      <c r="Z304" s="149">
        <v>19</v>
      </c>
      <c r="AA304" s="149">
        <v>9</v>
      </c>
      <c r="AB304" s="150">
        <v>17</v>
      </c>
      <c r="AC304" s="151">
        <v>19</v>
      </c>
      <c r="AD304" s="148">
        <v>17</v>
      </c>
      <c r="AH304" s="84"/>
    </row>
    <row r="305" spans="1:34" x14ac:dyDescent="0.25">
      <c r="A305" s="9" t="s">
        <v>236</v>
      </c>
      <c r="B305" s="18"/>
      <c r="C305" s="31"/>
      <c r="D305" s="31"/>
      <c r="E305" s="31"/>
      <c r="F305" s="31"/>
      <c r="G305" s="31"/>
      <c r="H305" s="31"/>
      <c r="I305" s="9"/>
      <c r="J305" s="9"/>
      <c r="K305" s="11" t="s">
        <v>29</v>
      </c>
      <c r="L305" s="11"/>
      <c r="M305" s="11"/>
      <c r="O305" s="11">
        <v>1</v>
      </c>
      <c r="P305" s="11">
        <v>1</v>
      </c>
      <c r="U305" s="148">
        <v>0</v>
      </c>
      <c r="V305" s="148">
        <v>0</v>
      </c>
      <c r="W305" s="148">
        <v>0</v>
      </c>
      <c r="X305" s="148">
        <v>3</v>
      </c>
      <c r="Y305" s="148">
        <v>3</v>
      </c>
      <c r="Z305" s="148">
        <v>2</v>
      </c>
      <c r="AA305" s="149">
        <v>0</v>
      </c>
      <c r="AB305" s="150">
        <v>3</v>
      </c>
      <c r="AC305" s="151">
        <v>0</v>
      </c>
      <c r="AD305" s="148">
        <v>0</v>
      </c>
    </row>
    <row r="306" spans="1:34" x14ac:dyDescent="0.25">
      <c r="A306" s="9" t="s">
        <v>237</v>
      </c>
      <c r="B306" s="15"/>
      <c r="C306" s="5"/>
      <c r="D306" s="21"/>
      <c r="E306" s="21"/>
      <c r="F306" s="21"/>
      <c r="G306" s="21"/>
      <c r="H306" s="21"/>
      <c r="I306" s="21"/>
      <c r="J306" s="21"/>
      <c r="K306" s="21"/>
      <c r="L306" s="21"/>
      <c r="M306" s="26">
        <v>9</v>
      </c>
      <c r="N306" s="26">
        <v>14</v>
      </c>
      <c r="O306" s="26">
        <v>12</v>
      </c>
      <c r="P306" s="26">
        <v>14</v>
      </c>
      <c r="U306" s="148">
        <v>0</v>
      </c>
      <c r="V306" s="148">
        <v>0</v>
      </c>
      <c r="W306" s="148">
        <v>0</v>
      </c>
      <c r="X306" s="148">
        <v>3</v>
      </c>
      <c r="Y306" s="148">
        <v>1</v>
      </c>
      <c r="Z306" s="148">
        <v>2</v>
      </c>
      <c r="AA306" s="149">
        <v>1</v>
      </c>
      <c r="AB306" s="150">
        <v>3</v>
      </c>
      <c r="AC306" s="151">
        <v>0</v>
      </c>
      <c r="AD306" s="148">
        <v>0</v>
      </c>
    </row>
    <row r="307" spans="1:34" x14ac:dyDescent="0.25">
      <c r="A307" s="9" t="s">
        <v>296</v>
      </c>
      <c r="B307" s="15"/>
      <c r="C307" s="5"/>
      <c r="D307" s="21"/>
      <c r="E307" s="21"/>
      <c r="F307" s="21"/>
      <c r="G307" s="21"/>
      <c r="H307" s="21"/>
      <c r="I307" s="21"/>
      <c r="J307" s="21"/>
      <c r="K307" s="21"/>
      <c r="L307" s="21"/>
      <c r="M307" s="26"/>
      <c r="N307" s="26"/>
      <c r="O307" s="26"/>
      <c r="P307" s="26"/>
      <c r="Y307" s="148"/>
      <c r="Z307" s="148"/>
      <c r="AA307" s="149"/>
      <c r="AD307" s="148">
        <v>2</v>
      </c>
    </row>
    <row r="308" spans="1:34" s="2" customFormat="1" x14ac:dyDescent="0.25">
      <c r="A308" s="29" t="s">
        <v>297</v>
      </c>
      <c r="B308" s="15"/>
      <c r="C308" s="5"/>
      <c r="D308" s="5"/>
      <c r="E308" s="5"/>
      <c r="F308" s="11" t="s">
        <v>29</v>
      </c>
      <c r="G308" s="11" t="s">
        <v>29</v>
      </c>
      <c r="H308" s="11" t="s">
        <v>29</v>
      </c>
      <c r="I308" s="11" t="s">
        <v>29</v>
      </c>
      <c r="J308" s="11">
        <v>1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0</v>
      </c>
      <c r="Q308" s="26">
        <v>8</v>
      </c>
      <c r="R308" s="26">
        <v>10</v>
      </c>
      <c r="S308" s="26">
        <v>10</v>
      </c>
      <c r="T308" s="11">
        <v>26</v>
      </c>
      <c r="U308" s="148">
        <v>23</v>
      </c>
      <c r="V308" s="148">
        <v>32</v>
      </c>
      <c r="W308" s="148">
        <v>27</v>
      </c>
      <c r="X308" s="148">
        <v>8</v>
      </c>
      <c r="Y308" s="148">
        <v>4</v>
      </c>
      <c r="Z308" s="149">
        <v>3</v>
      </c>
      <c r="AA308" s="149">
        <v>1</v>
      </c>
      <c r="AB308" s="150">
        <v>5</v>
      </c>
      <c r="AC308" s="171">
        <v>19</v>
      </c>
      <c r="AD308" s="159">
        <v>15</v>
      </c>
      <c r="AH308" s="1"/>
    </row>
    <row r="309" spans="1:34" s="2" customFormat="1" x14ac:dyDescent="0.25">
      <c r="A309" s="10" t="s">
        <v>238</v>
      </c>
      <c r="B309" s="15"/>
      <c r="C309" s="5"/>
      <c r="D309" s="5"/>
      <c r="E309" s="5"/>
      <c r="F309" s="11"/>
      <c r="G309" s="11"/>
      <c r="H309" s="11"/>
      <c r="I309" s="11"/>
      <c r="J309" s="11"/>
      <c r="K309" s="11" t="s">
        <v>29</v>
      </c>
      <c r="L309" s="11"/>
      <c r="M309" s="11">
        <v>0</v>
      </c>
      <c r="N309" s="11">
        <v>0</v>
      </c>
      <c r="O309" s="11">
        <v>2</v>
      </c>
      <c r="P309" s="11">
        <v>3</v>
      </c>
      <c r="Q309" s="11">
        <v>0</v>
      </c>
      <c r="R309" s="11">
        <v>0</v>
      </c>
      <c r="S309" s="11">
        <v>0</v>
      </c>
      <c r="T309" s="11">
        <v>0</v>
      </c>
      <c r="U309" s="148">
        <v>0</v>
      </c>
      <c r="V309" s="148">
        <v>0</v>
      </c>
      <c r="W309" s="148">
        <v>0</v>
      </c>
      <c r="X309" s="148">
        <v>0</v>
      </c>
      <c r="Y309" s="148">
        <v>0</v>
      </c>
      <c r="Z309" s="149">
        <v>0</v>
      </c>
      <c r="AA309" s="149">
        <v>0</v>
      </c>
      <c r="AB309" s="150">
        <v>0</v>
      </c>
      <c r="AC309" s="149">
        <v>0</v>
      </c>
      <c r="AD309" s="159">
        <v>0</v>
      </c>
    </row>
    <row r="310" spans="1:34" x14ac:dyDescent="0.25">
      <c r="A310" s="10" t="s">
        <v>239</v>
      </c>
      <c r="B310" s="15"/>
      <c r="C310" s="5"/>
      <c r="D310" s="5"/>
      <c r="E310" s="5"/>
      <c r="F310" s="11"/>
      <c r="G310" s="11"/>
      <c r="H310" s="11"/>
      <c r="I310" s="11"/>
      <c r="J310" s="11" t="s">
        <v>29</v>
      </c>
      <c r="K310" s="11" t="s">
        <v>29</v>
      </c>
      <c r="L310" s="11"/>
      <c r="M310" s="11">
        <v>1</v>
      </c>
      <c r="N310" s="11">
        <v>2</v>
      </c>
      <c r="O310" s="11">
        <v>1</v>
      </c>
      <c r="P310" s="11">
        <v>0</v>
      </c>
      <c r="Q310" s="11">
        <v>1</v>
      </c>
      <c r="R310" s="11">
        <v>1</v>
      </c>
      <c r="S310" s="11">
        <v>0</v>
      </c>
      <c r="T310" s="11">
        <v>1</v>
      </c>
      <c r="U310" s="148">
        <v>0</v>
      </c>
      <c r="V310" s="148">
        <v>0</v>
      </c>
      <c r="W310" s="148">
        <v>0</v>
      </c>
      <c r="X310" s="148">
        <v>0</v>
      </c>
      <c r="Y310" s="148">
        <v>0</v>
      </c>
      <c r="Z310" s="149">
        <v>0</v>
      </c>
      <c r="AA310" s="149">
        <v>0</v>
      </c>
      <c r="AB310" s="150">
        <v>0</v>
      </c>
      <c r="AC310" s="149">
        <v>0</v>
      </c>
      <c r="AD310" s="148">
        <v>0</v>
      </c>
      <c r="AH310" s="2"/>
    </row>
    <row r="311" spans="1:34" s="2" customFormat="1" x14ac:dyDescent="0.25">
      <c r="A311" s="10" t="s">
        <v>240</v>
      </c>
      <c r="B311" s="7"/>
      <c r="C311" s="8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11">
        <v>0</v>
      </c>
      <c r="R311" s="11">
        <v>0</v>
      </c>
      <c r="S311" s="11">
        <v>0</v>
      </c>
      <c r="T311" s="11">
        <v>0</v>
      </c>
      <c r="U311" s="148">
        <v>0</v>
      </c>
      <c r="V311" s="148">
        <v>0</v>
      </c>
      <c r="W311" s="148">
        <v>0</v>
      </c>
      <c r="X311" s="148">
        <v>0</v>
      </c>
      <c r="Y311" s="148">
        <v>0</v>
      </c>
      <c r="Z311" s="149">
        <v>0</v>
      </c>
      <c r="AA311" s="149">
        <v>0</v>
      </c>
      <c r="AB311" s="150">
        <v>0</v>
      </c>
      <c r="AC311" s="149">
        <v>0</v>
      </c>
      <c r="AD311" s="159">
        <v>0</v>
      </c>
      <c r="AH311" s="1"/>
    </row>
    <row r="312" spans="1:34" s="2" customFormat="1" x14ac:dyDescent="0.25">
      <c r="A312" s="29" t="s">
        <v>241</v>
      </c>
      <c r="B312" s="15"/>
      <c r="C312" s="5"/>
      <c r="D312" s="5"/>
      <c r="E312" s="5"/>
      <c r="F312" s="11"/>
      <c r="G312" s="11" t="s">
        <v>29</v>
      </c>
      <c r="H312" s="11" t="s">
        <v>29</v>
      </c>
      <c r="I312" s="11" t="s">
        <v>29</v>
      </c>
      <c r="J312" s="11" t="s">
        <v>29</v>
      </c>
      <c r="K312" s="11">
        <v>32</v>
      </c>
      <c r="L312" s="11">
        <v>40</v>
      </c>
      <c r="M312" s="11">
        <v>41</v>
      </c>
      <c r="N312" s="11">
        <v>44</v>
      </c>
      <c r="O312" s="11">
        <v>50</v>
      </c>
      <c r="P312" s="11">
        <v>30</v>
      </c>
      <c r="Q312" s="33"/>
      <c r="R312" s="28"/>
      <c r="S312" s="28"/>
      <c r="T312" s="17"/>
      <c r="U312" s="148">
        <v>1</v>
      </c>
      <c r="V312" s="148">
        <v>2</v>
      </c>
      <c r="W312" s="148">
        <v>4</v>
      </c>
      <c r="X312" s="148">
        <v>1</v>
      </c>
      <c r="Y312" s="148">
        <v>0</v>
      </c>
      <c r="Z312" s="149">
        <v>1</v>
      </c>
      <c r="AA312" s="149">
        <v>5</v>
      </c>
      <c r="AB312" s="150">
        <v>2</v>
      </c>
      <c r="AC312" s="171">
        <v>4</v>
      </c>
      <c r="AD312" s="159">
        <v>3</v>
      </c>
    </row>
    <row r="313" spans="1:34" s="2" customFormat="1" x14ac:dyDescent="0.25">
      <c r="A313" s="9" t="s">
        <v>242</v>
      </c>
      <c r="B313" s="18"/>
      <c r="C313" s="31"/>
      <c r="D313" s="31"/>
      <c r="E313" s="31"/>
      <c r="F313" s="31"/>
      <c r="G313" s="31"/>
      <c r="H313" s="31"/>
      <c r="I313" s="9"/>
      <c r="J313" s="9"/>
      <c r="K313" s="11"/>
      <c r="L313" s="11"/>
      <c r="M313" s="11"/>
      <c r="N313" s="11"/>
      <c r="O313" s="11"/>
      <c r="P313" s="11"/>
      <c r="Q313" s="11">
        <v>1</v>
      </c>
      <c r="R313" s="11">
        <v>0</v>
      </c>
      <c r="S313" s="11">
        <v>1</v>
      </c>
      <c r="T313" s="11">
        <v>0</v>
      </c>
      <c r="U313" s="148">
        <v>0</v>
      </c>
      <c r="V313" s="148">
        <v>0</v>
      </c>
      <c r="W313" s="148">
        <v>0</v>
      </c>
      <c r="X313" s="148">
        <v>0</v>
      </c>
      <c r="Y313" s="148">
        <v>0</v>
      </c>
      <c r="Z313" s="149">
        <v>0</v>
      </c>
      <c r="AA313" s="149">
        <v>0</v>
      </c>
      <c r="AB313" s="150">
        <v>0</v>
      </c>
      <c r="AC313" s="149">
        <v>0</v>
      </c>
      <c r="AD313" s="159">
        <v>0</v>
      </c>
    </row>
    <row r="314" spans="1:34" s="2" customFormat="1" x14ac:dyDescent="0.25">
      <c r="A314" s="9" t="s">
        <v>243</v>
      </c>
      <c r="B314" s="18"/>
      <c r="C314" s="31"/>
      <c r="D314" s="31"/>
      <c r="E314" s="31"/>
      <c r="F314" s="31"/>
      <c r="G314" s="31"/>
      <c r="H314" s="31"/>
      <c r="I314" s="9"/>
      <c r="J314" s="9"/>
      <c r="K314" s="11"/>
      <c r="L314" s="11"/>
      <c r="M314" s="11"/>
      <c r="N314" s="11"/>
      <c r="O314" s="11"/>
      <c r="P314" s="11"/>
      <c r="Q314" s="11"/>
      <c r="R314" s="11">
        <v>42</v>
      </c>
      <c r="S314" s="11">
        <v>13</v>
      </c>
      <c r="T314" s="11">
        <v>43</v>
      </c>
      <c r="U314" s="148">
        <v>11</v>
      </c>
      <c r="V314" s="148">
        <v>0</v>
      </c>
      <c r="W314" s="148">
        <v>0</v>
      </c>
      <c r="X314" s="148">
        <v>0</v>
      </c>
      <c r="Y314" s="148">
        <v>0</v>
      </c>
      <c r="Z314" s="149">
        <v>0</v>
      </c>
      <c r="AA314" s="149">
        <v>0</v>
      </c>
      <c r="AB314" s="150">
        <v>0</v>
      </c>
      <c r="AC314" s="149">
        <v>0</v>
      </c>
      <c r="AD314" s="159">
        <v>0</v>
      </c>
    </row>
    <row r="315" spans="1:34" x14ac:dyDescent="0.25">
      <c r="A315" s="9" t="s">
        <v>244</v>
      </c>
      <c r="B315" s="18"/>
      <c r="C315" s="31"/>
      <c r="D315" s="31"/>
      <c r="E315" s="31"/>
      <c r="F315" s="31"/>
      <c r="G315" s="31"/>
      <c r="H315" s="31"/>
      <c r="I315" s="9"/>
      <c r="J315" s="9"/>
      <c r="K315" s="11"/>
      <c r="L315" s="11"/>
      <c r="M315" s="11"/>
      <c r="S315" s="11">
        <v>17</v>
      </c>
      <c r="T315" s="11">
        <v>18</v>
      </c>
      <c r="U315" s="148">
        <v>12</v>
      </c>
      <c r="V315" s="148">
        <v>2</v>
      </c>
      <c r="W315" s="148">
        <v>0</v>
      </c>
      <c r="X315" s="148">
        <v>0</v>
      </c>
      <c r="Y315" s="148">
        <v>0</v>
      </c>
      <c r="Z315" s="149">
        <v>0</v>
      </c>
      <c r="AA315" s="149">
        <v>0</v>
      </c>
      <c r="AB315" s="150">
        <v>0</v>
      </c>
      <c r="AC315" s="149">
        <v>0</v>
      </c>
      <c r="AD315" s="148">
        <v>0</v>
      </c>
    </row>
    <row r="316" spans="1:34" x14ac:dyDescent="0.25">
      <c r="A316" s="9" t="s">
        <v>245</v>
      </c>
      <c r="B316" s="18"/>
      <c r="C316" s="31"/>
      <c r="D316" s="31"/>
      <c r="E316" s="31"/>
      <c r="F316" s="31"/>
      <c r="G316" s="31"/>
      <c r="H316" s="31"/>
      <c r="I316" s="9"/>
      <c r="J316" s="9"/>
      <c r="K316" s="11"/>
      <c r="L316" s="11"/>
      <c r="M316" s="11"/>
      <c r="S316" s="11">
        <v>2</v>
      </c>
      <c r="T316" s="11">
        <v>25</v>
      </c>
      <c r="U316" s="148">
        <v>21</v>
      </c>
      <c r="V316" s="148">
        <v>0</v>
      </c>
      <c r="W316" s="148">
        <v>0</v>
      </c>
      <c r="X316" s="148">
        <v>0</v>
      </c>
      <c r="Y316" s="148">
        <v>0</v>
      </c>
      <c r="Z316" s="149">
        <v>0</v>
      </c>
      <c r="AA316" s="149">
        <v>0</v>
      </c>
      <c r="AB316" s="150">
        <v>0</v>
      </c>
      <c r="AC316" s="149">
        <v>0</v>
      </c>
      <c r="AD316" s="148">
        <v>0</v>
      </c>
      <c r="AH316" s="2"/>
    </row>
    <row r="317" spans="1:34" x14ac:dyDescent="0.25">
      <c r="A317" s="9" t="s">
        <v>208</v>
      </c>
      <c r="B317" s="15"/>
      <c r="C317" s="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6">
        <v>7</v>
      </c>
      <c r="P317" s="26">
        <v>9</v>
      </c>
      <c r="R317" s="11">
        <v>23</v>
      </c>
      <c r="S317" s="11">
        <v>27</v>
      </c>
      <c r="T317" s="11">
        <v>30</v>
      </c>
      <c r="U317" s="148">
        <v>35</v>
      </c>
      <c r="V317" s="148">
        <v>82</v>
      </c>
      <c r="W317" s="148">
        <v>76</v>
      </c>
      <c r="X317" s="148">
        <v>36</v>
      </c>
      <c r="Y317" s="148">
        <v>36</v>
      </c>
      <c r="Z317" s="149">
        <v>25</v>
      </c>
      <c r="AA317" s="149">
        <v>17</v>
      </c>
      <c r="AB317" s="150">
        <v>18</v>
      </c>
      <c r="AC317" s="151">
        <v>15</v>
      </c>
      <c r="AD317" s="148">
        <v>10</v>
      </c>
    </row>
    <row r="318" spans="1:34" x14ac:dyDescent="0.25">
      <c r="A318" s="9" t="s">
        <v>211</v>
      </c>
      <c r="B318" s="71">
        <v>919</v>
      </c>
      <c r="C318" s="72">
        <v>924</v>
      </c>
      <c r="D318" s="72">
        <v>868</v>
      </c>
      <c r="E318" s="40" t="e">
        <f>#REF!+#REF!+E227+E241+#REF!+E258+#REF!</f>
        <v>#REF!</v>
      </c>
      <c r="F318" s="44" t="e">
        <f>#REF!+#REF!+F227+F241+#REF!+#REF!+F258+1</f>
        <v>#REF!</v>
      </c>
      <c r="G318" s="44" t="e">
        <f>#REF!+#REF!+G227+G241+#REF!+G258+3</f>
        <v>#REF!</v>
      </c>
      <c r="H318" s="40" t="e">
        <f>SUM(#REF!)+SUM(H227:H258)+SUM(#REF!)</f>
        <v>#REF!</v>
      </c>
      <c r="I318" s="40" t="e">
        <f>SUM(#REF!)+SUM(I227:I258)+SUM(#REF!)</f>
        <v>#REF!</v>
      </c>
      <c r="J318" s="79" t="e">
        <f>SUM(#REF!)+SUM(J227:J258)+SUM(#REF!)</f>
        <v>#REF!</v>
      </c>
      <c r="K318" s="79" t="e">
        <f>SUM(#REF!)+SUM(K227:K258)+SUM(#REF!)</f>
        <v>#REF!</v>
      </c>
      <c r="L318" s="79" t="e">
        <f>#REF!+L293+L227+L290+L241+L294+L242+L296+L297+#REF!+L245+L308+L309+L310+#REF!+#REF!+L312+L258+L304+L305+L283+L313+L314+L316+L315</f>
        <v>#REF!</v>
      </c>
      <c r="M318" s="79" t="e">
        <f>M293+M290+M294+#REF!+M296+M297+#REF!+M308+M309+M310+M312+M304+M305+M283+M313+M314+M316</f>
        <v>#REF!</v>
      </c>
      <c r="N318" s="79" t="e">
        <f>N293+N290+N294+#REF!++N303+N296+N280+N297+N306+N308+N309+N310+N312+N304+N305+N311+N283+N313+N314+N316+N315+N317+#REF!+N301+N302+N295+N287+N275+N281</f>
        <v>#REF!</v>
      </c>
      <c r="O318" s="79" t="e">
        <f>O293+O290+O294+#REF!++O303+O296+O280+O297+O306+O308+O309+O310+O312+O304+O305+O311+O283+O313+O314+O316+O315+O317+#REF!+O301+O302+O295+O287+O275+O281</f>
        <v>#REF!</v>
      </c>
      <c r="Q318" s="26">
        <v>4</v>
      </c>
      <c r="R318" s="26">
        <v>5</v>
      </c>
      <c r="S318" s="26">
        <v>8</v>
      </c>
      <c r="T318" s="11">
        <v>5</v>
      </c>
      <c r="U318" s="148">
        <v>9</v>
      </c>
      <c r="V318" s="148">
        <v>12</v>
      </c>
      <c r="W318" s="148">
        <v>11</v>
      </c>
      <c r="X318" s="148">
        <v>10</v>
      </c>
      <c r="Y318" s="148">
        <v>12</v>
      </c>
      <c r="Z318" s="149">
        <v>11</v>
      </c>
      <c r="AA318" s="149">
        <v>7</v>
      </c>
      <c r="AB318" s="150">
        <v>6</v>
      </c>
      <c r="AC318" s="151">
        <v>9</v>
      </c>
      <c r="AD318" s="148">
        <v>13</v>
      </c>
    </row>
    <row r="319" spans="1:34" x14ac:dyDescent="0.25">
      <c r="A319" s="83" t="s">
        <v>246</v>
      </c>
      <c r="B319" s="30">
        <f>B318+B204</f>
        <v>1000</v>
      </c>
      <c r="C319" s="30">
        <v>1020</v>
      </c>
      <c r="D319" s="25">
        <v>970</v>
      </c>
      <c r="E319" s="21" t="e">
        <f t="shared" ref="E319:L319" si="60">E318+E204</f>
        <v>#REF!</v>
      </c>
      <c r="F319" s="23" t="e">
        <f t="shared" si="60"/>
        <v>#REF!</v>
      </c>
      <c r="G319" s="38" t="e">
        <f t="shared" si="60"/>
        <v>#REF!</v>
      </c>
      <c r="H319" s="38" t="e">
        <f t="shared" si="60"/>
        <v>#REF!</v>
      </c>
      <c r="I319" s="38" t="e">
        <f t="shared" si="60"/>
        <v>#REF!</v>
      </c>
      <c r="J319" s="38" t="e">
        <f t="shared" si="60"/>
        <v>#REF!</v>
      </c>
      <c r="K319" s="38" t="e">
        <f t="shared" si="60"/>
        <v>#REF!</v>
      </c>
      <c r="L319" s="38" t="e">
        <f t="shared" si="60"/>
        <v>#REF!</v>
      </c>
      <c r="M319" s="38" t="e">
        <f>M318+M273+M218</f>
        <v>#REF!</v>
      </c>
      <c r="N319" s="38" t="e">
        <f>N318+N273+N218</f>
        <v>#REF!</v>
      </c>
      <c r="O319" s="38" t="e">
        <f>O318+O273+O218</f>
        <v>#REF!</v>
      </c>
      <c r="P319" s="79" t="e">
        <f>P293+P290+P294+#REF!++P303+P296+P280+P297+P306+P308+P309+P310+P312+P304+P305+P311+P283+P313+P314+P316+P315+P317+#REF!+P301+P302+P295+P287+P275+P281</f>
        <v>#REF!</v>
      </c>
      <c r="Q319" s="79">
        <f>Q285+Q288+Q289+Q290+Q291+Q276+Q294+Q281+Q295+Q296+Q297+Q299+Q298+Q300+Q301+Q302+Q303+Q304+Q305+Q306+Q308+Q309+Q310+Q311+Q312+Q283+Q313+Q314+Q315+Q316+Q317+Q318</f>
        <v>134</v>
      </c>
      <c r="R319" s="79">
        <f>R285+R288+R289+R290+R291+R276+R294+R281+R295+R296+R297+R299+R298+R300+R301+R302+R303+R304+R305+R306+R308+R309+R310+R311+R312+R283+R313+R314+R315+R316+R317+R318</f>
        <v>236</v>
      </c>
      <c r="S319" s="79">
        <f>S285+S288+S289+S290+S291+S276+S294+S281+S295+S296+S297+S299+S298+S300+S301+S302+S303+S304+S305+S306+S308+S309+S310+S311+S312+S283+S313+S314+S315+S316+S317+S318</f>
        <v>214</v>
      </c>
      <c r="T319" s="79">
        <f>T285+T288+T289+T290+T291+T276+T294+T281+T295+T296+T297+T299+T298+T300+T301+T302+T303+T304+T305+T306+T308+T309+T310+T311+T312+T283+T313+T314+T315+T316+T317+T318</f>
        <v>324</v>
      </c>
      <c r="U319" s="162">
        <f>U276+U294+U281+U295++U304+U297+U302+U288+U289+U290+U298+U299+U300+U308+U309+U310+U311+U283+U305+U306+U312+U313+U314+U316+U315+U317+U318+U303+U301+U296+U291+U285</f>
        <v>287</v>
      </c>
      <c r="V319" s="162">
        <f t="shared" ref="V319:Z319" si="61">V294+V295++V304+V297+V302+V288+V289+V290+V298+V299+V300+V308+V309+V310+V311+V305+V306+V312+V313+V314+V316+V315+V317+V318+V303+V301+V296+V291+V285</f>
        <v>283</v>
      </c>
      <c r="W319" s="162">
        <f t="shared" si="61"/>
        <v>273</v>
      </c>
      <c r="X319" s="162">
        <f t="shared" si="61"/>
        <v>174</v>
      </c>
      <c r="Y319" s="162">
        <f t="shared" si="61"/>
        <v>176</v>
      </c>
      <c r="Z319" s="162">
        <f t="shared" si="61"/>
        <v>171</v>
      </c>
      <c r="AA319" s="191">
        <f t="shared" ref="AA319:AC319" si="62">AA294+AA295++AA304+AA297+AA302+AA288+AA289+AA290+AA298+AA299+AA300+AA307+AA308+AA309+AA310+AA311+AA305+AA306+AA312+AA313+AA314+AA316+AA315+AA317+AA318+AA303+AA301+AA296+AA291+AA285</f>
        <v>128</v>
      </c>
      <c r="AB319" s="191">
        <f t="shared" si="62"/>
        <v>174</v>
      </c>
      <c r="AC319" s="191">
        <f t="shared" si="62"/>
        <v>172</v>
      </c>
      <c r="AD319" s="191">
        <f>AD294+AD295++AD304+AD297+AD302+AD288+AD289+AD290+AD298+AD299+AD300+AD307+AD308+AD309+AD310+AD311+AD305+AD306+AD312+AD313+AD314+AD316+AD315+AD317+AD318+AD303+AD301+AD296+AD291+AD285</f>
        <v>163</v>
      </c>
    </row>
    <row r="320" spans="1:34" x14ac:dyDescent="0.25">
      <c r="A320" s="4" t="s">
        <v>247</v>
      </c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59"/>
      <c r="O320" s="59"/>
      <c r="P320" s="38" t="e">
        <f t="shared" ref="P320:U320" si="63">P319+P274+P219</f>
        <v>#REF!</v>
      </c>
      <c r="Q320" s="38">
        <f t="shared" si="63"/>
        <v>1245</v>
      </c>
      <c r="R320" s="38">
        <f t="shared" si="63"/>
        <v>1378</v>
      </c>
      <c r="S320" s="38">
        <f t="shared" si="63"/>
        <v>1309</v>
      </c>
      <c r="T320" s="38">
        <f t="shared" si="63"/>
        <v>1394</v>
      </c>
      <c r="U320" s="196">
        <f t="shared" si="63"/>
        <v>1268</v>
      </c>
      <c r="V320" s="197">
        <f t="shared" ref="V320:AD320" si="64">V219+V274+V284+V319</f>
        <v>1410</v>
      </c>
      <c r="W320" s="197">
        <f t="shared" si="64"/>
        <v>1310</v>
      </c>
      <c r="X320" s="197">
        <f t="shared" si="64"/>
        <v>1137</v>
      </c>
      <c r="Y320" s="197">
        <f t="shared" si="64"/>
        <v>1130</v>
      </c>
      <c r="Z320" s="197">
        <f t="shared" si="64"/>
        <v>1133</v>
      </c>
      <c r="AA320" s="197">
        <f t="shared" si="64"/>
        <v>980</v>
      </c>
      <c r="AB320" s="198">
        <f t="shared" si="64"/>
        <v>1002</v>
      </c>
      <c r="AC320" s="197">
        <f t="shared" si="64"/>
        <v>1064</v>
      </c>
      <c r="AD320" s="197">
        <f t="shared" si="64"/>
        <v>1068</v>
      </c>
    </row>
    <row r="321" spans="1:30" x14ac:dyDescent="0.25">
      <c r="A321" s="109" t="s">
        <v>268</v>
      </c>
      <c r="B321" s="15">
        <v>52</v>
      </c>
      <c r="C321" s="5">
        <v>62</v>
      </c>
      <c r="D321" s="5">
        <v>62</v>
      </c>
      <c r="E321" s="5">
        <v>54</v>
      </c>
      <c r="F321" s="11">
        <v>56</v>
      </c>
      <c r="G321" s="11">
        <v>51</v>
      </c>
      <c r="H321" s="11">
        <v>54</v>
      </c>
      <c r="I321" s="11">
        <v>57</v>
      </c>
      <c r="J321" s="11">
        <v>49</v>
      </c>
      <c r="K321" s="11">
        <v>49</v>
      </c>
      <c r="L321" s="11">
        <v>20</v>
      </c>
      <c r="M321" s="11">
        <v>23</v>
      </c>
      <c r="N321" s="11">
        <v>25</v>
      </c>
      <c r="O321" s="11">
        <v>23</v>
      </c>
      <c r="P321" s="11">
        <v>22</v>
      </c>
      <c r="Q321" s="1"/>
      <c r="R321" s="1"/>
      <c r="S321" s="1"/>
      <c r="T321" s="1"/>
      <c r="U321" s="228"/>
      <c r="V321" s="228"/>
      <c r="W321" s="228"/>
      <c r="X321" s="228"/>
      <c r="Y321" s="228"/>
    </row>
    <row r="322" spans="1:30" x14ac:dyDescent="0.25">
      <c r="A322" s="10" t="s">
        <v>269</v>
      </c>
      <c r="B322" s="7"/>
      <c r="C322" s="8"/>
      <c r="D322" s="8"/>
      <c r="E322" s="8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1">
        <v>25</v>
      </c>
      <c r="R322" s="63">
        <v>27</v>
      </c>
      <c r="S322" s="63">
        <v>23</v>
      </c>
      <c r="T322" s="11">
        <v>25</v>
      </c>
      <c r="U322" s="148">
        <v>24</v>
      </c>
      <c r="V322" s="148">
        <v>23</v>
      </c>
      <c r="W322" s="148">
        <v>21</v>
      </c>
      <c r="X322" s="148">
        <v>23</v>
      </c>
      <c r="Y322" s="148">
        <f>SUM(Y323:Y324)</f>
        <v>22</v>
      </c>
      <c r="Z322" s="149">
        <v>26</v>
      </c>
      <c r="AA322" s="148">
        <f t="shared" ref="AA322:AC322" si="65">SUM(AA323:AA324)</f>
        <v>25</v>
      </c>
      <c r="AB322" s="148">
        <f t="shared" si="65"/>
        <v>21</v>
      </c>
      <c r="AC322" s="148">
        <f t="shared" si="65"/>
        <v>23</v>
      </c>
      <c r="AD322" s="148">
        <f>SUM(AD323:AD324)</f>
        <v>19</v>
      </c>
    </row>
    <row r="323" spans="1:30" x14ac:dyDescent="0.25">
      <c r="A323" s="6" t="s">
        <v>34</v>
      </c>
      <c r="B323" s="17">
        <v>17</v>
      </c>
      <c r="C323" s="7">
        <v>28</v>
      </c>
      <c r="D323" s="7">
        <v>27</v>
      </c>
      <c r="E323" s="7">
        <v>23</v>
      </c>
      <c r="F323" s="7">
        <v>21</v>
      </c>
      <c r="G323" s="7">
        <v>23</v>
      </c>
      <c r="H323" s="7">
        <v>22</v>
      </c>
      <c r="I323" s="7">
        <v>23</v>
      </c>
      <c r="J323" s="7">
        <v>17</v>
      </c>
      <c r="K323" s="17">
        <v>23</v>
      </c>
      <c r="L323" s="17">
        <v>20</v>
      </c>
      <c r="M323" s="17">
        <v>23</v>
      </c>
      <c r="N323" s="17">
        <v>25</v>
      </c>
      <c r="O323" s="17">
        <v>21</v>
      </c>
      <c r="Q323" s="17"/>
      <c r="R323" s="55">
        <v>2</v>
      </c>
      <c r="S323" s="55">
        <v>2</v>
      </c>
      <c r="T323" s="17">
        <v>0</v>
      </c>
      <c r="U323" s="148">
        <v>9</v>
      </c>
      <c r="V323" s="148">
        <v>12</v>
      </c>
      <c r="W323" s="148">
        <v>12</v>
      </c>
      <c r="X323" s="148">
        <v>15</v>
      </c>
      <c r="Y323" s="148">
        <v>10</v>
      </c>
      <c r="Z323" s="149">
        <v>10</v>
      </c>
      <c r="AA323" s="148">
        <v>11</v>
      </c>
      <c r="AB323" s="150">
        <v>11</v>
      </c>
      <c r="AC323" s="151">
        <v>15</v>
      </c>
      <c r="AD323" s="148">
        <v>15</v>
      </c>
    </row>
    <row r="324" spans="1:30" x14ac:dyDescent="0.25">
      <c r="A324" s="58" t="s">
        <v>270</v>
      </c>
      <c r="B324" s="17"/>
      <c r="C324" s="7" t="s">
        <v>29</v>
      </c>
      <c r="D324" s="7" t="s">
        <v>29</v>
      </c>
      <c r="E324" s="7" t="s">
        <v>29</v>
      </c>
      <c r="F324" s="7" t="s">
        <v>29</v>
      </c>
      <c r="G324" s="15">
        <v>1</v>
      </c>
      <c r="H324" s="15">
        <v>3</v>
      </c>
      <c r="I324" s="15">
        <v>3</v>
      </c>
      <c r="J324" s="15">
        <v>1</v>
      </c>
      <c r="K324" s="15">
        <v>2</v>
      </c>
      <c r="L324" s="15">
        <v>2</v>
      </c>
      <c r="M324" s="15">
        <v>2</v>
      </c>
      <c r="N324" s="11">
        <v>3</v>
      </c>
      <c r="O324" s="11">
        <v>3</v>
      </c>
      <c r="P324" s="17">
        <v>21</v>
      </c>
      <c r="Q324" s="17">
        <v>22</v>
      </c>
      <c r="R324" s="55">
        <v>25</v>
      </c>
      <c r="S324" s="55">
        <v>21</v>
      </c>
      <c r="T324" s="17">
        <v>21</v>
      </c>
      <c r="U324" s="148">
        <v>15</v>
      </c>
      <c r="V324" s="148">
        <v>11</v>
      </c>
      <c r="W324" s="148">
        <v>9</v>
      </c>
      <c r="X324" s="148">
        <v>8</v>
      </c>
      <c r="Y324" s="148">
        <v>12</v>
      </c>
      <c r="Z324" s="149">
        <v>16</v>
      </c>
      <c r="AA324" s="148">
        <v>14</v>
      </c>
      <c r="AB324" s="150">
        <v>10</v>
      </c>
      <c r="AC324" s="151">
        <v>8</v>
      </c>
      <c r="AD324" s="148">
        <v>4</v>
      </c>
    </row>
    <row r="325" spans="1:30" x14ac:dyDescent="0.25">
      <c r="A325" s="42" t="s">
        <v>271</v>
      </c>
      <c r="B325" s="14"/>
      <c r="C325" s="80"/>
      <c r="D325" s="80"/>
      <c r="E325" s="80"/>
      <c r="F325" s="80"/>
      <c r="G325" s="80"/>
      <c r="H325" s="80"/>
      <c r="I325" s="80"/>
      <c r="J325" s="80"/>
      <c r="K325" s="37"/>
      <c r="L325" s="37"/>
      <c r="M325" s="73">
        <f>M321+M324</f>
        <v>25</v>
      </c>
      <c r="N325" s="73">
        <f>N321+N324</f>
        <v>28</v>
      </c>
      <c r="O325" s="73">
        <f>O321+O324</f>
        <v>26</v>
      </c>
      <c r="P325" s="11">
        <v>4</v>
      </c>
      <c r="Q325" s="11">
        <v>5</v>
      </c>
      <c r="R325" s="63">
        <v>5</v>
      </c>
      <c r="S325" s="63">
        <v>6</v>
      </c>
      <c r="T325" s="11">
        <v>9</v>
      </c>
      <c r="U325" s="148">
        <v>10</v>
      </c>
      <c r="V325" s="148">
        <v>11</v>
      </c>
      <c r="W325" s="148">
        <v>9</v>
      </c>
      <c r="X325" s="148">
        <v>10</v>
      </c>
      <c r="Y325" s="148">
        <v>11</v>
      </c>
      <c r="Z325" s="149">
        <v>8</v>
      </c>
      <c r="AA325" s="148">
        <v>9</v>
      </c>
      <c r="AB325" s="150">
        <v>8</v>
      </c>
      <c r="AC325" s="151">
        <v>8</v>
      </c>
      <c r="AD325" s="148">
        <v>10</v>
      </c>
    </row>
    <row r="326" spans="1:30" x14ac:dyDescent="0.25">
      <c r="A326" s="78" t="s">
        <v>30</v>
      </c>
      <c r="B326" s="15">
        <v>26</v>
      </c>
      <c r="C326" s="5">
        <v>20</v>
      </c>
      <c r="D326" s="5">
        <v>14</v>
      </c>
      <c r="E326" s="5">
        <v>16</v>
      </c>
      <c r="F326" s="11">
        <v>16</v>
      </c>
      <c r="G326" s="11">
        <v>17</v>
      </c>
      <c r="H326" s="11">
        <v>15</v>
      </c>
      <c r="I326" s="11">
        <v>7</v>
      </c>
      <c r="J326" s="11">
        <v>13</v>
      </c>
      <c r="K326" s="11">
        <v>8</v>
      </c>
      <c r="L326" s="11">
        <v>13</v>
      </c>
      <c r="M326" s="11">
        <v>9</v>
      </c>
      <c r="N326" s="11">
        <v>15</v>
      </c>
      <c r="O326" s="11">
        <v>19</v>
      </c>
      <c r="P326" s="73">
        <f>P321+P325</f>
        <v>26</v>
      </c>
      <c r="Q326" s="73">
        <f t="shared" ref="Q326:X326" si="66">Q322+Q325</f>
        <v>30</v>
      </c>
      <c r="R326" s="73">
        <f t="shared" si="66"/>
        <v>32</v>
      </c>
      <c r="S326" s="73">
        <f t="shared" si="66"/>
        <v>29</v>
      </c>
      <c r="T326" s="73">
        <f t="shared" si="66"/>
        <v>34</v>
      </c>
      <c r="U326" s="216">
        <f t="shared" si="66"/>
        <v>34</v>
      </c>
      <c r="V326" s="216">
        <f t="shared" si="66"/>
        <v>34</v>
      </c>
      <c r="W326" s="216">
        <f t="shared" si="66"/>
        <v>30</v>
      </c>
      <c r="X326" s="216">
        <f t="shared" si="66"/>
        <v>33</v>
      </c>
      <c r="Y326" s="161">
        <f>SUM(Y323:Y325)</f>
        <v>33</v>
      </c>
      <c r="Z326" s="193">
        <f>SUM(Z323:Z325)</f>
        <v>34</v>
      </c>
      <c r="AA326" s="161">
        <f>SUM(AA325, AA322)</f>
        <v>34</v>
      </c>
      <c r="AB326" s="194">
        <f>SUM(AB325, AB322)</f>
        <v>29</v>
      </c>
      <c r="AC326" s="193">
        <f>SUM(AC325, AC322)</f>
        <v>31</v>
      </c>
      <c r="AD326" s="193">
        <f>SUM(AD325, AD322)</f>
        <v>29</v>
      </c>
    </row>
    <row r="327" spans="1:30" x14ac:dyDescent="0.25">
      <c r="A327" s="10" t="s">
        <v>272</v>
      </c>
      <c r="B327" s="7"/>
      <c r="C327" s="8"/>
      <c r="D327" s="8"/>
      <c r="E327" s="8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1">
        <v>16</v>
      </c>
      <c r="Q327" s="11">
        <v>12</v>
      </c>
      <c r="R327" s="63">
        <v>12</v>
      </c>
      <c r="S327" s="63">
        <v>15</v>
      </c>
      <c r="T327" s="11">
        <v>19</v>
      </c>
      <c r="U327" s="148">
        <v>21</v>
      </c>
      <c r="V327" s="148">
        <v>18</v>
      </c>
      <c r="W327" s="148">
        <v>21</v>
      </c>
      <c r="X327" s="148">
        <v>22</v>
      </c>
      <c r="Y327" s="148">
        <f>SUM(Y328:Y329)</f>
        <v>18</v>
      </c>
      <c r="Z327" s="148">
        <f t="shared" ref="Z327:AC327" si="67">SUM(Z328:Z329)</f>
        <v>14</v>
      </c>
      <c r="AA327" s="148">
        <f t="shared" si="67"/>
        <v>12</v>
      </c>
      <c r="AB327" s="148">
        <f t="shared" si="67"/>
        <v>16</v>
      </c>
      <c r="AC327" s="148">
        <f t="shared" si="67"/>
        <v>18</v>
      </c>
      <c r="AD327" s="148">
        <f>SUM(AD328:AD329)</f>
        <v>15</v>
      </c>
    </row>
    <row r="328" spans="1:30" x14ac:dyDescent="0.25">
      <c r="A328" s="6" t="s">
        <v>34</v>
      </c>
      <c r="B328" s="7"/>
      <c r="C328" s="8"/>
      <c r="D328" s="8"/>
      <c r="E328" s="8"/>
      <c r="F328" s="17"/>
      <c r="G328" s="17"/>
      <c r="H328" s="17"/>
      <c r="I328" s="17"/>
      <c r="J328" s="17"/>
      <c r="K328" s="17" t="s">
        <v>29</v>
      </c>
      <c r="L328" s="17" t="s">
        <v>29</v>
      </c>
      <c r="M328" s="17" t="s">
        <v>29</v>
      </c>
      <c r="N328" s="8" t="s">
        <v>29</v>
      </c>
      <c r="O328" s="8">
        <v>1</v>
      </c>
      <c r="P328" s="17">
        <v>2</v>
      </c>
      <c r="Q328" s="17"/>
      <c r="R328" s="55">
        <v>7</v>
      </c>
      <c r="S328" s="55">
        <v>12</v>
      </c>
      <c r="T328" s="17">
        <v>16</v>
      </c>
      <c r="U328" s="159">
        <v>14</v>
      </c>
      <c r="V328" s="148">
        <v>13</v>
      </c>
      <c r="W328" s="148">
        <v>16</v>
      </c>
      <c r="X328" s="148">
        <v>16</v>
      </c>
      <c r="Y328" s="148">
        <v>13</v>
      </c>
      <c r="Z328" s="149">
        <v>12</v>
      </c>
      <c r="AA328" s="148">
        <v>9</v>
      </c>
      <c r="AB328" s="150">
        <v>10</v>
      </c>
      <c r="AC328" s="151">
        <v>13</v>
      </c>
      <c r="AD328" s="148">
        <v>12</v>
      </c>
    </row>
    <row r="329" spans="1:30" x14ac:dyDescent="0.25">
      <c r="A329" s="6" t="s">
        <v>87</v>
      </c>
      <c r="B329" s="10"/>
      <c r="C329" s="10"/>
      <c r="D329" s="10"/>
      <c r="E329" s="10"/>
      <c r="F329" s="11" t="s">
        <v>29</v>
      </c>
      <c r="G329" s="11" t="s">
        <v>29</v>
      </c>
      <c r="H329" s="11" t="s">
        <v>29</v>
      </c>
      <c r="I329" s="11" t="s">
        <v>29</v>
      </c>
      <c r="J329" s="11">
        <v>5</v>
      </c>
      <c r="K329" s="11">
        <v>3</v>
      </c>
      <c r="L329" s="11">
        <v>2</v>
      </c>
      <c r="M329" s="11">
        <v>1</v>
      </c>
      <c r="N329" s="11">
        <v>2</v>
      </c>
      <c r="O329" s="11">
        <v>3</v>
      </c>
      <c r="P329" s="11">
        <v>2</v>
      </c>
      <c r="Q329" s="17">
        <v>6</v>
      </c>
      <c r="R329" s="55">
        <v>5</v>
      </c>
      <c r="S329" s="55">
        <v>3</v>
      </c>
      <c r="T329" s="17">
        <v>3</v>
      </c>
      <c r="U329" s="159">
        <v>7</v>
      </c>
      <c r="V329" s="148">
        <v>5</v>
      </c>
      <c r="W329" s="148">
        <v>5</v>
      </c>
      <c r="X329" s="148">
        <v>6</v>
      </c>
      <c r="Y329" s="148">
        <v>5</v>
      </c>
      <c r="Z329" s="149">
        <v>2</v>
      </c>
      <c r="AA329" s="148">
        <v>3</v>
      </c>
      <c r="AB329" s="150">
        <v>6</v>
      </c>
      <c r="AC329" s="151">
        <v>5</v>
      </c>
      <c r="AD329" s="148">
        <v>3</v>
      </c>
    </row>
    <row r="330" spans="1:30" x14ac:dyDescent="0.25">
      <c r="A330" s="10" t="s">
        <v>273</v>
      </c>
      <c r="B330" s="16"/>
      <c r="C330" s="16"/>
      <c r="D330" s="16"/>
      <c r="E330" s="16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1">
        <v>3</v>
      </c>
      <c r="R330" s="11">
        <v>4</v>
      </c>
      <c r="S330" s="11">
        <v>3</v>
      </c>
      <c r="T330" s="11">
        <v>5</v>
      </c>
      <c r="U330" s="148">
        <v>8</v>
      </c>
      <c r="V330" s="148">
        <v>9</v>
      </c>
      <c r="W330" s="148">
        <v>7</v>
      </c>
      <c r="X330" s="159">
        <v>6</v>
      </c>
      <c r="Y330" s="148">
        <v>7</v>
      </c>
      <c r="Z330" s="149">
        <v>6</v>
      </c>
      <c r="AA330" s="148">
        <v>5</v>
      </c>
      <c r="AB330" s="150">
        <v>5</v>
      </c>
      <c r="AC330" s="151">
        <v>5</v>
      </c>
      <c r="AD330" s="148">
        <f>SUM(AD331:AD332)</f>
        <v>4</v>
      </c>
    </row>
    <row r="331" spans="1:30" x14ac:dyDescent="0.25">
      <c r="A331" s="6" t="s">
        <v>34</v>
      </c>
      <c r="B331" s="16"/>
      <c r="C331" s="16"/>
      <c r="D331" s="16"/>
      <c r="E331" s="16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55">
        <v>3</v>
      </c>
      <c r="S331" s="55">
        <v>3</v>
      </c>
      <c r="T331" s="17">
        <v>0</v>
      </c>
      <c r="U331" s="159">
        <v>7</v>
      </c>
      <c r="V331" s="148">
        <v>9</v>
      </c>
      <c r="W331" s="148">
        <v>7</v>
      </c>
      <c r="X331" s="148">
        <v>6</v>
      </c>
      <c r="Y331" s="148">
        <v>0</v>
      </c>
      <c r="Z331" s="149">
        <v>6</v>
      </c>
      <c r="AA331" s="148">
        <v>5</v>
      </c>
      <c r="AB331" s="150">
        <v>5</v>
      </c>
      <c r="AC331" s="151">
        <v>5</v>
      </c>
      <c r="AD331" s="148">
        <v>4</v>
      </c>
    </row>
    <row r="332" spans="1:30" x14ac:dyDescent="0.25">
      <c r="A332" s="6" t="s">
        <v>274</v>
      </c>
      <c r="Q332" s="17">
        <v>1</v>
      </c>
      <c r="R332" s="55">
        <v>1</v>
      </c>
      <c r="S332" s="55">
        <v>0</v>
      </c>
      <c r="T332" s="17">
        <v>0</v>
      </c>
      <c r="U332" s="159">
        <v>1</v>
      </c>
      <c r="V332" s="148">
        <v>0</v>
      </c>
      <c r="W332" s="148">
        <v>0</v>
      </c>
      <c r="X332" s="148">
        <v>0</v>
      </c>
      <c r="Y332" s="148">
        <v>0</v>
      </c>
      <c r="Z332" s="149">
        <v>0</v>
      </c>
      <c r="AA332" s="148">
        <v>0</v>
      </c>
      <c r="AB332" s="150">
        <v>0</v>
      </c>
      <c r="AC332" s="151">
        <v>0</v>
      </c>
      <c r="AD332" s="148">
        <v>0</v>
      </c>
    </row>
    <row r="333" spans="1:30" x14ac:dyDescent="0.25">
      <c r="A333" s="64" t="s">
        <v>275</v>
      </c>
      <c r="B333" s="14"/>
      <c r="C333" s="80"/>
      <c r="D333" s="80"/>
      <c r="E333" s="80"/>
      <c r="F333" s="80"/>
      <c r="G333" s="80"/>
      <c r="H333" s="80"/>
      <c r="I333" s="80"/>
      <c r="J333" s="80"/>
      <c r="K333" s="37"/>
      <c r="L333" s="37"/>
      <c r="M333" s="44">
        <f>M326+M329+M332</f>
        <v>10</v>
      </c>
      <c r="N333" s="44">
        <f>N326+N329+N332</f>
        <v>17</v>
      </c>
      <c r="O333" s="44">
        <f>O326+O329+O332</f>
        <v>22</v>
      </c>
      <c r="T333" s="11">
        <v>6</v>
      </c>
      <c r="U333" s="148">
        <v>12</v>
      </c>
      <c r="V333" s="148">
        <v>28</v>
      </c>
      <c r="W333" s="148">
        <v>23</v>
      </c>
      <c r="X333" s="148">
        <v>34</v>
      </c>
      <c r="Y333" s="148">
        <v>37</v>
      </c>
      <c r="Z333" s="149">
        <v>34</v>
      </c>
      <c r="AA333" s="148">
        <v>26</v>
      </c>
      <c r="AB333" s="150">
        <v>23</v>
      </c>
      <c r="AC333" s="151">
        <v>31</v>
      </c>
      <c r="AD333" s="148">
        <v>34</v>
      </c>
    </row>
    <row r="334" spans="1:30" x14ac:dyDescent="0.25">
      <c r="A334" s="81" t="s">
        <v>54</v>
      </c>
      <c r="B334" s="7"/>
      <c r="C334" s="8"/>
      <c r="D334" s="8"/>
      <c r="E334" s="8"/>
      <c r="F334" s="17"/>
      <c r="G334" s="17"/>
      <c r="H334" s="17"/>
      <c r="I334" s="11" t="s">
        <v>29</v>
      </c>
      <c r="J334" s="11" t="s">
        <v>29</v>
      </c>
      <c r="K334" s="11" t="s">
        <v>29</v>
      </c>
      <c r="L334" s="11">
        <v>0</v>
      </c>
      <c r="M334" s="11">
        <v>2</v>
      </c>
      <c r="N334" s="5">
        <v>2</v>
      </c>
      <c r="O334" s="5">
        <v>9</v>
      </c>
      <c r="P334" s="44">
        <f>P327+P329+P332</f>
        <v>18</v>
      </c>
      <c r="Q334" s="44">
        <f t="shared" ref="Q334:Y334" si="68">Q327+Q330+Q333</f>
        <v>15</v>
      </c>
      <c r="R334" s="73">
        <f t="shared" si="68"/>
        <v>16</v>
      </c>
      <c r="S334" s="44">
        <f t="shared" si="68"/>
        <v>18</v>
      </c>
      <c r="T334" s="44">
        <f t="shared" si="68"/>
        <v>30</v>
      </c>
      <c r="U334" s="161">
        <f t="shared" si="68"/>
        <v>41</v>
      </c>
      <c r="V334" s="161">
        <f t="shared" si="68"/>
        <v>55</v>
      </c>
      <c r="W334" s="161">
        <f t="shared" si="68"/>
        <v>51</v>
      </c>
      <c r="X334" s="161">
        <f t="shared" si="68"/>
        <v>62</v>
      </c>
      <c r="Y334" s="161">
        <f t="shared" si="68"/>
        <v>62</v>
      </c>
      <c r="Z334" s="193">
        <f>Z327+Z330+Z333</f>
        <v>54</v>
      </c>
      <c r="AA334" s="193">
        <f>AA327+AA330+AA333</f>
        <v>43</v>
      </c>
      <c r="AB334" s="194">
        <f>AB327+AB330+AB333</f>
        <v>44</v>
      </c>
      <c r="AC334" s="193">
        <f>AC327+AC330+AC333</f>
        <v>54</v>
      </c>
      <c r="AD334" s="193">
        <f>AD327+AD330+AD333</f>
        <v>53</v>
      </c>
    </row>
    <row r="335" spans="1:30" x14ac:dyDescent="0.25">
      <c r="A335" s="9" t="s">
        <v>276</v>
      </c>
      <c r="M335" s="44">
        <f>SUM(M334:M334)</f>
        <v>2</v>
      </c>
      <c r="N335" s="44">
        <f>SUM(N334:N334)</f>
        <v>2</v>
      </c>
      <c r="O335" s="44">
        <f>SUM(O334:O334)</f>
        <v>9</v>
      </c>
      <c r="P335" s="11">
        <v>7</v>
      </c>
      <c r="Q335" s="11">
        <v>3</v>
      </c>
      <c r="R335" s="11">
        <v>1</v>
      </c>
      <c r="S335" s="11">
        <v>1</v>
      </c>
      <c r="T335" s="11">
        <v>0</v>
      </c>
      <c r="U335" s="148">
        <v>0</v>
      </c>
      <c r="V335" s="148">
        <v>1</v>
      </c>
      <c r="W335" s="148">
        <v>0</v>
      </c>
      <c r="X335" s="148">
        <v>0</v>
      </c>
      <c r="Y335" s="148">
        <v>0</v>
      </c>
      <c r="Z335" s="149">
        <v>0</v>
      </c>
      <c r="AA335" s="148">
        <v>0</v>
      </c>
      <c r="AB335" s="150">
        <v>0</v>
      </c>
      <c r="AC335" s="151">
        <v>0</v>
      </c>
      <c r="AD335" s="148">
        <v>0</v>
      </c>
    </row>
    <row r="336" spans="1:30" x14ac:dyDescent="0.25">
      <c r="A336" s="81" t="s">
        <v>60</v>
      </c>
      <c r="M336" s="86">
        <f>M333+M325+M335</f>
        <v>37</v>
      </c>
      <c r="N336" s="86">
        <f>N333+N325+N335</f>
        <v>47</v>
      </c>
      <c r="O336" s="86">
        <f>O333+O325+O335</f>
        <v>57</v>
      </c>
      <c r="P336" s="44">
        <f>SUM(P335:P335)</f>
        <v>7</v>
      </c>
      <c r="Q336" s="44">
        <f t="shared" ref="Q336:X336" si="69">SUM(Q335:Q335)</f>
        <v>3</v>
      </c>
      <c r="R336" s="44">
        <f t="shared" si="69"/>
        <v>1</v>
      </c>
      <c r="S336" s="44">
        <f t="shared" si="69"/>
        <v>1</v>
      </c>
      <c r="T336" s="44">
        <f t="shared" si="69"/>
        <v>0</v>
      </c>
      <c r="U336" s="161">
        <f t="shared" si="69"/>
        <v>0</v>
      </c>
      <c r="V336" s="161">
        <f t="shared" si="69"/>
        <v>1</v>
      </c>
      <c r="W336" s="161">
        <f t="shared" si="69"/>
        <v>0</v>
      </c>
      <c r="X336" s="161">
        <f t="shared" si="69"/>
        <v>0</v>
      </c>
      <c r="Y336" s="161">
        <f t="shared" ref="Y336:AD336" si="70">SUM(Y335:Y335)</f>
        <v>0</v>
      </c>
      <c r="Z336" s="193">
        <f t="shared" si="70"/>
        <v>0</v>
      </c>
      <c r="AA336" s="193">
        <f t="shared" si="70"/>
        <v>0</v>
      </c>
      <c r="AB336" s="194">
        <f t="shared" si="70"/>
        <v>0</v>
      </c>
      <c r="AC336" s="193">
        <f t="shared" si="70"/>
        <v>0</v>
      </c>
      <c r="AD336" s="193">
        <f t="shared" si="70"/>
        <v>0</v>
      </c>
    </row>
    <row r="337" spans="1:35" x14ac:dyDescent="0.25">
      <c r="A337" s="87" t="s">
        <v>277</v>
      </c>
      <c r="P337" s="86">
        <f>P334+P326+P336</f>
        <v>51</v>
      </c>
      <c r="Q337" s="86">
        <f t="shared" ref="Q337:X337" si="71">Q334+Q326+Q336</f>
        <v>48</v>
      </c>
      <c r="R337" s="86">
        <f t="shared" si="71"/>
        <v>49</v>
      </c>
      <c r="S337" s="86">
        <f t="shared" si="71"/>
        <v>48</v>
      </c>
      <c r="T337" s="86">
        <f t="shared" si="71"/>
        <v>64</v>
      </c>
      <c r="U337" s="217">
        <f t="shared" si="71"/>
        <v>75</v>
      </c>
      <c r="V337" s="217">
        <f t="shared" si="71"/>
        <v>90</v>
      </c>
      <c r="W337" s="217">
        <f>W334+W326+W336</f>
        <v>81</v>
      </c>
      <c r="X337" s="217">
        <f t="shared" si="71"/>
        <v>95</v>
      </c>
      <c r="Y337" s="200">
        <f t="shared" ref="Y337:AD337" si="72">Y326+Y334+Y336</f>
        <v>95</v>
      </c>
      <c r="Z337" s="206">
        <f t="shared" si="72"/>
        <v>88</v>
      </c>
      <c r="AA337" s="206">
        <f t="shared" si="72"/>
        <v>77</v>
      </c>
      <c r="AB337" s="207">
        <f t="shared" si="72"/>
        <v>73</v>
      </c>
      <c r="AC337" s="206">
        <f t="shared" si="72"/>
        <v>85</v>
      </c>
      <c r="AD337" s="206">
        <f t="shared" si="72"/>
        <v>82</v>
      </c>
    </row>
    <row r="338" spans="1:35" x14ac:dyDescent="0.25">
      <c r="B338" s="36">
        <v>2518</v>
      </c>
      <c r="C338" s="36" t="e">
        <f>C104+C144+C165+C319+#REF!+#REF!+C35+#REF!</f>
        <v>#REF!</v>
      </c>
      <c r="D338" s="36" t="e">
        <f>D62+D104+D144+D165+D319+#REF!+#REF!+D35+#REF!+D9</f>
        <v>#REF!</v>
      </c>
      <c r="E338" s="36" t="e">
        <f>E62+E104+E144+E188+E165+E319+#REF!+E35+#REF!+E9</f>
        <v>#REF!</v>
      </c>
      <c r="F338" s="36" t="e">
        <f>F62+F104+F144+F188+F165+F319+#REF!+F35+#REF!+F9</f>
        <v>#REF!</v>
      </c>
      <c r="G338" s="36" t="e">
        <f>G62+G104+G144+G188+G165+G319+#REF!+G35+#REF!+G9</f>
        <v>#REF!</v>
      </c>
      <c r="H338" s="36" t="e">
        <f>H62+H104+H319+#REF!+H155+H195+#REF!</f>
        <v>#REF!</v>
      </c>
      <c r="I338" s="36" t="e">
        <f>I62+I104+I319+#REF!+I155+I195+#REF!</f>
        <v>#REF!</v>
      </c>
      <c r="J338" s="36" t="e">
        <f>J62+J104+J319+#REF!+J155+J195+#REF!</f>
        <v>#REF!</v>
      </c>
      <c r="K338" s="36" t="e">
        <f>K62+K104+K319+#REF!+K155+K195+#REF!</f>
        <v>#REF!</v>
      </c>
      <c r="L338" s="36" t="e">
        <f>L62+L104+L155+L195+L319+#REF!+#REF!+#REF!+#REF!+L336</f>
        <v>#REF!</v>
      </c>
      <c r="M338" s="30" t="e">
        <f>M62+M104+M155+M195+M319+#REF!+#REF!+#REF!+#REF!+M336</f>
        <v>#REF!</v>
      </c>
      <c r="N338" s="30" t="e">
        <f>N62+N104+N155+N195+N319+#REF!+N336</f>
        <v>#REF!</v>
      </c>
      <c r="O338" s="30" t="e">
        <f>O62+O104+O155+O195+O319+#REF!+O336</f>
        <v>#REF!</v>
      </c>
      <c r="Q338" s="1"/>
      <c r="R338" s="1"/>
      <c r="S338" s="1"/>
      <c r="T338" s="1"/>
      <c r="U338" s="228"/>
      <c r="V338" s="228"/>
      <c r="W338" s="228"/>
      <c r="X338" s="228"/>
      <c r="Y338" s="228"/>
    </row>
    <row r="339" spans="1:35" x14ac:dyDescent="0.25">
      <c r="A339" s="35" t="s">
        <v>278</v>
      </c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21" t="e">
        <f>L11+L90+L111+L174+L218+L8+#REF!+L325</f>
        <v>#REF!</v>
      </c>
      <c r="M339" s="21" t="e">
        <f>M11+M90+M111+M174+M218+M8+#REF!+M325</f>
        <v>#REF!</v>
      </c>
      <c r="N339" s="21" t="e">
        <f>N11+N90+N111+N174+N218+N8+N325</f>
        <v>#REF!</v>
      </c>
      <c r="O339" s="21" t="e">
        <f>O11+O90+O111+O174+O218+O8+O325</f>
        <v>#REF!</v>
      </c>
      <c r="P339" s="30" t="e">
        <f>P62+P104+P155+P195+P320+#REF!+P337</f>
        <v>#REF!</v>
      </c>
      <c r="Q339" s="30" t="e">
        <f>Q62+Q104+Q155+Q195+Q320+#REF!+Q337</f>
        <v>#REF!</v>
      </c>
      <c r="R339" s="30" t="e">
        <f>R62+R104+R155+R195+R320+#REF!+R337</f>
        <v>#REF!</v>
      </c>
      <c r="S339" s="125" t="e">
        <f>S62+S104+S155+S195+S320+#REF!+S337</f>
        <v>#REF!</v>
      </c>
      <c r="T339" s="30">
        <f>T62+T104+T155+T195+T320+T337</f>
        <v>3357</v>
      </c>
      <c r="U339" s="218">
        <f>U62+U104+U155+U195+U320+U337</f>
        <v>3229</v>
      </c>
      <c r="V339" s="218">
        <f>V62+V104+V155+V195+V320+V337</f>
        <v>3523</v>
      </c>
      <c r="W339" s="218">
        <f>W62+W104+W155+W195+W320+W337</f>
        <v>3433</v>
      </c>
      <c r="X339" s="218">
        <f>X62+X104+X155+X195+X320+X337</f>
        <v>3117</v>
      </c>
      <c r="Y339" s="218">
        <f>Y62+Y104+Y155+Y195+Y320+Y337</f>
        <v>3243</v>
      </c>
      <c r="Z339" s="218">
        <f>Z62+Z104+Z155+Z195+Z320+Z337</f>
        <v>3281</v>
      </c>
      <c r="AA339" s="218">
        <f>AA62+AA104+AA155+AA195+AA320+AA337</f>
        <v>3305</v>
      </c>
      <c r="AB339" s="218">
        <f>AB62+AB104+AB155+AB195+AB320+AB337</f>
        <v>3353</v>
      </c>
      <c r="AC339" s="219">
        <f>AC62+AC104+AC155+AC195+AC320+AC337</f>
        <v>3363</v>
      </c>
      <c r="AD339" s="219">
        <f>AD62+AD104+AD155+AD195+AD320+AD337</f>
        <v>3217</v>
      </c>
    </row>
    <row r="340" spans="1:35" x14ac:dyDescent="0.25">
      <c r="A340" s="35" t="s">
        <v>30</v>
      </c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 t="e">
        <f>L48+L100+L145+L188+L227+L241+L242+L245+#REF!+#REF!+L258+L313+L314+L316+L315+L25+#REF!+#REF!+L333</f>
        <v>#REF!</v>
      </c>
      <c r="M340" s="30" t="e">
        <f>M48+M100+M145+M188+M273+M25+#REF!+#REF!+M333</f>
        <v>#REF!</v>
      </c>
      <c r="N340" s="30" t="e">
        <f>N48+N100+N145+N188+N273+N25+N333</f>
        <v>#REF!</v>
      </c>
      <c r="O340" s="30" t="e">
        <f>O48+O100+O145+O188+O273+O25+O333</f>
        <v>#REF!</v>
      </c>
      <c r="P340" s="21" t="e">
        <f>P11+P90+P111+P174+P219+#REF!+P326</f>
        <v>#REF!</v>
      </c>
      <c r="Q340" s="21" t="e">
        <f>Q11+Q90+Q111+Q174+Q219+#REF!+Q326</f>
        <v>#REF!</v>
      </c>
      <c r="R340" s="21" t="e">
        <f>R11+R90+R111+R174+R219+#REF!+R326</f>
        <v>#REF!</v>
      </c>
      <c r="S340" s="21" t="e">
        <f>S11+S90+S111+S174+S219+#REF!+S326</f>
        <v>#REF!</v>
      </c>
      <c r="T340" s="21">
        <f>T11+T90+T111+T174+T219+T326</f>
        <v>529</v>
      </c>
      <c r="U340" s="195">
        <f>U11+U90+U111+U174+U219+U326</f>
        <v>579</v>
      </c>
      <c r="V340" s="220">
        <f>V11+V90+V111+V174+V219+V326</f>
        <v>629</v>
      </c>
      <c r="W340" s="221">
        <f>W11+W90+W111+W174+W219+W326</f>
        <v>708</v>
      </c>
      <c r="X340" s="221">
        <f>X11+X90+X111+X174+X219+X326</f>
        <v>731</v>
      </c>
      <c r="Y340" s="221">
        <f>Y11+Y90+Y111+Y174+Y219+Y326</f>
        <v>847</v>
      </c>
      <c r="Z340" s="221">
        <f>Z11+Z90+Z111+Z174+Z219+Z326</f>
        <v>838</v>
      </c>
      <c r="AA340" s="221">
        <f>AA11+AA90+AA111+AA174+AA219+AA326</f>
        <v>827</v>
      </c>
      <c r="AB340" s="221">
        <f>AB11+AB90+AB111+AB174+AB219+AB326</f>
        <v>795</v>
      </c>
      <c r="AC340" s="220">
        <f>AC11+AC90+AC111+AC174+AC219+AC326</f>
        <v>784</v>
      </c>
      <c r="AD340" s="220">
        <f>AD11+AD90+AD111+AD174+AD219+AD326</f>
        <v>798</v>
      </c>
      <c r="AE340" s="11"/>
      <c r="AF340" s="11"/>
      <c r="AG340" s="147"/>
      <c r="AH340" s="11"/>
      <c r="AI340" s="144"/>
    </row>
    <row r="341" spans="1:35" x14ac:dyDescent="0.25">
      <c r="A341" s="35" t="s">
        <v>54</v>
      </c>
      <c r="B341" s="10"/>
      <c r="C341" s="10"/>
      <c r="D341" s="10"/>
      <c r="E341" s="10"/>
      <c r="F341" s="41"/>
      <c r="G341" s="11"/>
      <c r="H341" s="11"/>
      <c r="I341" s="30"/>
      <c r="K341" s="26"/>
      <c r="L341" s="21" t="e">
        <f>L61+L103+L154+L194+L293+L290+L294+L296+L297+L309+L310+L312+L304+L305+L283+L50+#REF!+#REF!+#REF!</f>
        <v>#REF!</v>
      </c>
      <c r="M341" s="21" t="e">
        <f>M61+M103+M154+M194+M318+#REF!+M50+#REF!+#REF!+M335</f>
        <v>#REF!</v>
      </c>
      <c r="N341" s="21" t="e">
        <f>N61+N103+N154+N194+N318+N50+N335</f>
        <v>#REF!</v>
      </c>
      <c r="O341" s="21" t="e">
        <f>O61+O103+O154+O194+O318+O50+O335</f>
        <v>#REF!</v>
      </c>
      <c r="P341" s="30" t="e">
        <f>P48+P100+P145+P188+P274+#REF!+P334</f>
        <v>#REF!</v>
      </c>
      <c r="Q341" s="30" t="e">
        <f>Q48+Q100+Q145+Q188+Q274+#REF!+Q334</f>
        <v>#REF!</v>
      </c>
      <c r="R341" s="30" t="e">
        <f>R48+R100+R145+R188+R274+#REF!+R334</f>
        <v>#REF!</v>
      </c>
      <c r="S341" s="30" t="e">
        <f>S48+S100+S145+S188+S274+#REF!+S334</f>
        <v>#REF!</v>
      </c>
      <c r="T341" s="145">
        <f>T48+T100+T145+T188+T274+T334</f>
        <v>2333</v>
      </c>
      <c r="U341" s="222">
        <f>U48+U100+U145+U188+U274+U334</f>
        <v>2229</v>
      </c>
      <c r="V341" s="222">
        <f>V48+V100+V145+V188+V274+V334</f>
        <v>2167</v>
      </c>
      <c r="W341" s="222">
        <f>W48+W100+W145+W188+W274+W334</f>
        <v>2062</v>
      </c>
      <c r="X341" s="222">
        <f>X48+X100+X145+X188+X274+X334</f>
        <v>2036</v>
      </c>
      <c r="Y341" s="222">
        <f>Y48+Y100+Y145+Y188+Y274+Y334</f>
        <v>2019</v>
      </c>
      <c r="Z341" s="222">
        <f>Z48+Z100+Z145+Z188+Z274+Z334</f>
        <v>2094</v>
      </c>
      <c r="AA341" s="222">
        <f>AA48+AA100+AA145+AA188+AA274+AA334</f>
        <v>2209</v>
      </c>
      <c r="AB341" s="222">
        <f>AB48+AB100+AB145+AB188+AB274+AB334</f>
        <v>2257</v>
      </c>
      <c r="AC341" s="219">
        <f>AC48+AC100+AC145+AC188+AC274+AC334</f>
        <v>2284</v>
      </c>
      <c r="AD341" s="219">
        <f>AD48+AD100+AD145+AD188+AD274+AD334</f>
        <v>2156</v>
      </c>
    </row>
    <row r="342" spans="1:35" x14ac:dyDescent="0.25">
      <c r="A342" s="35" t="s">
        <v>279</v>
      </c>
      <c r="P342" s="21" t="e">
        <f>P61+P103+P154+P194+P319+#REF!+P336</f>
        <v>#REF!</v>
      </c>
      <c r="Q342" s="21" t="e">
        <f>Q61+Q103+Q154+Q194+Q319+#REF!+Q336</f>
        <v>#REF!</v>
      </c>
      <c r="R342" s="21" t="e">
        <f>R61+R103+R154+R194+R319+#REF!+R336</f>
        <v>#REF!</v>
      </c>
      <c r="S342" s="21" t="e">
        <f>S61+S103+S154+S194+S319+#REF!+S336</f>
        <v>#REF!</v>
      </c>
      <c r="T342" s="146">
        <f>T61+T103+T154+T194+T319+T336+T284</f>
        <v>571</v>
      </c>
      <c r="U342" s="221">
        <f>U61+U103+U154+U194+U319+U336+U284</f>
        <v>503</v>
      </c>
      <c r="V342" s="221">
        <f>V61+V103+V154+V194+V319+V336+V284</f>
        <v>727</v>
      </c>
      <c r="W342" s="221">
        <f>W61+W103+W154+W194+W319+W336+W284</f>
        <v>663</v>
      </c>
      <c r="X342" s="221">
        <f>X61+X103+X154+X194+X319+X336+X284</f>
        <v>350</v>
      </c>
      <c r="Y342" s="221">
        <f>Y61+Y103+Y154+Y194+Y319+Y336+Y284</f>
        <v>377</v>
      </c>
      <c r="Z342" s="221">
        <f>Z61+Z103+Z154+Z194+Z319+Z336+Z284</f>
        <v>349</v>
      </c>
      <c r="AA342" s="221">
        <f>AA61+AA103+AA154+AA194+AA319+AA336+AA284</f>
        <v>269</v>
      </c>
      <c r="AB342" s="221">
        <f>AB61+AB103+AB154+AB194+AB319+AB336+AB284</f>
        <v>301</v>
      </c>
      <c r="AC342" s="220">
        <f>AC61+AC103+AC154+AC194+AC319+AC336+AC284</f>
        <v>295</v>
      </c>
      <c r="AD342" s="220">
        <f>AD61+AD103+AD154+AD194+AD319+AD336+AD284</f>
        <v>263</v>
      </c>
    </row>
    <row r="343" spans="1:35" s="129" customFormat="1" x14ac:dyDescent="0.25">
      <c r="A343" s="29" t="s">
        <v>280</v>
      </c>
      <c r="B343" s="126"/>
      <c r="C343" s="127"/>
      <c r="D343" s="127"/>
      <c r="E343" s="127"/>
      <c r="F343" s="127"/>
      <c r="G343" s="127"/>
      <c r="H343" s="127"/>
      <c r="I343" s="127"/>
      <c r="J343" s="127"/>
      <c r="K343" s="128"/>
      <c r="L343" s="128"/>
      <c r="M343" s="128"/>
      <c r="N343" s="126"/>
      <c r="O343" s="126"/>
      <c r="P343" s="126"/>
      <c r="Q343" s="126"/>
      <c r="R343" s="126"/>
      <c r="S343" s="126"/>
      <c r="T343" s="126"/>
      <c r="U343" s="148"/>
      <c r="V343" s="148"/>
      <c r="W343" s="148"/>
      <c r="X343" s="148"/>
      <c r="Y343" s="148"/>
      <c r="Z343" s="149"/>
      <c r="AA343" s="148"/>
      <c r="AB343" s="150"/>
      <c r="AC343" s="151"/>
      <c r="AD343" s="148"/>
    </row>
    <row r="344" spans="1:35" s="129" customFormat="1" x14ac:dyDescent="0.25">
      <c r="A344" s="10" t="s">
        <v>281</v>
      </c>
      <c r="B344" s="126"/>
      <c r="C344" s="127"/>
      <c r="D344" s="127"/>
      <c r="E344" s="127"/>
      <c r="F344" s="127"/>
      <c r="G344" s="127"/>
      <c r="H344" s="127"/>
      <c r="I344" s="127"/>
      <c r="J344" s="127"/>
      <c r="K344" s="128"/>
      <c r="L344" s="128"/>
      <c r="M344" s="128"/>
      <c r="N344" s="126"/>
      <c r="O344" s="126"/>
      <c r="P344" s="126"/>
      <c r="Q344" s="126"/>
      <c r="R344" s="126"/>
      <c r="S344" s="126"/>
      <c r="T344" s="126"/>
      <c r="U344" s="148"/>
      <c r="V344" s="148"/>
      <c r="W344" s="148"/>
      <c r="X344" s="148"/>
      <c r="Y344" s="148"/>
      <c r="Z344" s="149"/>
      <c r="AA344" s="148"/>
      <c r="AB344" s="150"/>
      <c r="AC344" s="151"/>
      <c r="AD344" s="148"/>
    </row>
    <row r="345" spans="1:35" s="129" customFormat="1" x14ac:dyDescent="0.25">
      <c r="A345" s="10" t="s">
        <v>282</v>
      </c>
      <c r="B345" s="128"/>
      <c r="C345" s="128"/>
      <c r="D345" s="128"/>
      <c r="E345" s="128"/>
      <c r="F345" s="127"/>
      <c r="G345" s="127"/>
      <c r="H345" s="127"/>
      <c r="I345" s="127"/>
      <c r="J345" s="127"/>
      <c r="K345" s="128"/>
      <c r="L345" s="128"/>
      <c r="M345" s="128"/>
      <c r="N345" s="126"/>
      <c r="O345" s="126"/>
      <c r="P345" s="126"/>
      <c r="Q345" s="126"/>
      <c r="R345" s="126"/>
      <c r="S345" s="126"/>
      <c r="T345" s="126"/>
      <c r="U345" s="148"/>
      <c r="V345" s="148"/>
      <c r="W345" s="148"/>
      <c r="X345" s="148"/>
      <c r="Y345" s="148"/>
      <c r="Z345" s="149"/>
      <c r="AA345" s="148"/>
      <c r="AB345" s="150"/>
      <c r="AC345" s="151"/>
      <c r="AD345" s="148"/>
    </row>
    <row r="346" spans="1:35" s="129" customFormat="1" x14ac:dyDescent="0.25">
      <c r="A346" s="29" t="s">
        <v>302</v>
      </c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6"/>
      <c r="O346" s="126"/>
      <c r="P346" s="126"/>
      <c r="Q346" s="126"/>
      <c r="R346" s="126"/>
      <c r="S346" s="126"/>
      <c r="T346" s="126"/>
      <c r="U346" s="148"/>
      <c r="V346" s="148"/>
      <c r="W346" s="148"/>
      <c r="X346" s="148"/>
      <c r="Y346" s="148"/>
      <c r="Z346" s="149"/>
      <c r="AA346" s="148"/>
      <c r="AB346" s="150"/>
      <c r="AC346" s="151"/>
      <c r="AD346" s="148"/>
    </row>
    <row r="347" spans="1:35" x14ac:dyDescent="0.25">
      <c r="A347" s="10"/>
      <c r="Y347" s="148"/>
    </row>
    <row r="348" spans="1:35" x14ac:dyDescent="0.25">
      <c r="Y348" s="148"/>
    </row>
    <row r="349" spans="1:35" x14ac:dyDescent="0.25">
      <c r="Y349" s="148"/>
    </row>
    <row r="350" spans="1:35" x14ac:dyDescent="0.25">
      <c r="Y350" s="148"/>
    </row>
    <row r="351" spans="1:35" x14ac:dyDescent="0.25">
      <c r="Y351" s="148"/>
    </row>
    <row r="352" spans="1:35" x14ac:dyDescent="0.25">
      <c r="Y352" s="148"/>
    </row>
    <row r="353" spans="1:25" x14ac:dyDescent="0.25">
      <c r="Y353" s="148"/>
    </row>
    <row r="354" spans="1:25" x14ac:dyDescent="0.25">
      <c r="Y354" s="148"/>
    </row>
    <row r="355" spans="1:25" x14ac:dyDescent="0.25">
      <c r="Y355" s="148"/>
    </row>
    <row r="356" spans="1:25" x14ac:dyDescent="0.25">
      <c r="Y356" s="148"/>
    </row>
    <row r="357" spans="1:25" x14ac:dyDescent="0.25">
      <c r="Y357" s="148"/>
    </row>
    <row r="358" spans="1:25" x14ac:dyDescent="0.25">
      <c r="Y358" s="148"/>
    </row>
    <row r="359" spans="1:25" x14ac:dyDescent="0.25">
      <c r="Y359" s="148"/>
    </row>
    <row r="360" spans="1:25" x14ac:dyDescent="0.25">
      <c r="Y360" s="148"/>
    </row>
    <row r="361" spans="1:25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V361" s="218"/>
      <c r="Y361" s="148"/>
    </row>
    <row r="362" spans="1:25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V362" s="218"/>
      <c r="Y362" s="148"/>
    </row>
    <row r="363" spans="1:25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V363" s="218"/>
      <c r="Y363" s="148"/>
    </row>
    <row r="364" spans="1:25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V364" s="218"/>
      <c r="Y364" s="148"/>
    </row>
    <row r="365" spans="1:25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V365" s="218"/>
      <c r="Y365" s="148"/>
    </row>
    <row r="366" spans="1:25" x14ac:dyDescent="0.25">
      <c r="A366" s="10"/>
      <c r="Y366" s="148"/>
    </row>
    <row r="367" spans="1:25" x14ac:dyDescent="0.25">
      <c r="Y367" s="148"/>
    </row>
    <row r="368" spans="1:25" x14ac:dyDescent="0.25">
      <c r="Y368" s="148"/>
    </row>
    <row r="369" spans="1:25" x14ac:dyDescent="0.25">
      <c r="Y369" s="148"/>
    </row>
    <row r="370" spans="1:25" x14ac:dyDescent="0.25">
      <c r="Y370" s="148"/>
    </row>
    <row r="371" spans="1:25" x14ac:dyDescent="0.25">
      <c r="A371" s="10"/>
      <c r="Y371" s="148"/>
    </row>
    <row r="372" spans="1:25" x14ac:dyDescent="0.25">
      <c r="Y372" s="148"/>
    </row>
    <row r="373" spans="1:25" x14ac:dyDescent="0.25">
      <c r="Y373" s="148"/>
    </row>
    <row r="374" spans="1:25" x14ac:dyDescent="0.25">
      <c r="Y374" s="148"/>
    </row>
    <row r="375" spans="1:25" x14ac:dyDescent="0.25">
      <c r="Y375" s="148"/>
    </row>
    <row r="376" spans="1:25" x14ac:dyDescent="0.25">
      <c r="Y376" s="148"/>
    </row>
    <row r="377" spans="1:25" x14ac:dyDescent="0.25">
      <c r="Y377" s="148"/>
    </row>
    <row r="378" spans="1:25" x14ac:dyDescent="0.25">
      <c r="Y378" s="148"/>
    </row>
    <row r="379" spans="1:25" x14ac:dyDescent="0.25">
      <c r="Y379" s="148"/>
    </row>
    <row r="380" spans="1:25" x14ac:dyDescent="0.25">
      <c r="Y380" s="148"/>
    </row>
    <row r="381" spans="1:25" x14ac:dyDescent="0.25">
      <c r="Y381" s="148"/>
    </row>
    <row r="382" spans="1:25" x14ac:dyDescent="0.25">
      <c r="Y382" s="148"/>
    </row>
    <row r="383" spans="1:25" x14ac:dyDescent="0.25">
      <c r="Y383" s="148"/>
    </row>
    <row r="384" spans="1:25" x14ac:dyDescent="0.25">
      <c r="Y384" s="148"/>
    </row>
    <row r="385" spans="25:25" x14ac:dyDescent="0.25">
      <c r="Y385" s="148"/>
    </row>
    <row r="386" spans="25:25" x14ac:dyDescent="0.25">
      <c r="Y386" s="148"/>
    </row>
    <row r="387" spans="25:25" x14ac:dyDescent="0.25">
      <c r="Y387" s="148"/>
    </row>
    <row r="388" spans="25:25" x14ac:dyDescent="0.25">
      <c r="Y388" s="148"/>
    </row>
    <row r="389" spans="25:25" x14ac:dyDescent="0.25">
      <c r="Y389" s="148"/>
    </row>
    <row r="390" spans="25:25" x14ac:dyDescent="0.25">
      <c r="Y390" s="148"/>
    </row>
    <row r="391" spans="25:25" x14ac:dyDescent="0.25">
      <c r="Y391" s="148"/>
    </row>
    <row r="392" spans="25:25" x14ac:dyDescent="0.25">
      <c r="Y392" s="148"/>
    </row>
    <row r="393" spans="25:25" x14ac:dyDescent="0.25">
      <c r="Y393" s="148"/>
    </row>
    <row r="394" spans="25:25" x14ac:dyDescent="0.25">
      <c r="Y394" s="148"/>
    </row>
    <row r="395" spans="25:25" x14ac:dyDescent="0.25">
      <c r="Y395" s="148"/>
    </row>
    <row r="396" spans="25:25" x14ac:dyDescent="0.25">
      <c r="Y396" s="148"/>
    </row>
    <row r="397" spans="25:25" x14ac:dyDescent="0.25">
      <c r="Y397" s="148"/>
    </row>
    <row r="398" spans="25:25" x14ac:dyDescent="0.25">
      <c r="Y398" s="148"/>
    </row>
    <row r="399" spans="25:25" x14ac:dyDescent="0.25">
      <c r="Y399" s="148"/>
    </row>
    <row r="400" spans="25:25" x14ac:dyDescent="0.25">
      <c r="Y400" s="148"/>
    </row>
    <row r="401" spans="25:25" x14ac:dyDescent="0.25">
      <c r="Y401" s="148"/>
    </row>
    <row r="402" spans="25:25" x14ac:dyDescent="0.25">
      <c r="Y402" s="148"/>
    </row>
    <row r="403" spans="25:25" x14ac:dyDescent="0.25">
      <c r="Y403" s="148"/>
    </row>
    <row r="404" spans="25:25" x14ac:dyDescent="0.25">
      <c r="Y404" s="148"/>
    </row>
    <row r="405" spans="25:25" x14ac:dyDescent="0.25">
      <c r="Y405" s="148"/>
    </row>
    <row r="406" spans="25:25" x14ac:dyDescent="0.25">
      <c r="Y406" s="148"/>
    </row>
    <row r="407" spans="25:25" x14ac:dyDescent="0.25">
      <c r="Y407" s="148"/>
    </row>
    <row r="408" spans="25:25" x14ac:dyDescent="0.25">
      <c r="Y408" s="148"/>
    </row>
    <row r="409" spans="25:25" x14ac:dyDescent="0.25">
      <c r="Y409" s="148"/>
    </row>
    <row r="410" spans="25:25" x14ac:dyDescent="0.25">
      <c r="Y410" s="148"/>
    </row>
    <row r="411" spans="25:25" x14ac:dyDescent="0.25">
      <c r="Y411" s="148"/>
    </row>
    <row r="412" spans="25:25" x14ac:dyDescent="0.25">
      <c r="Y412" s="148"/>
    </row>
    <row r="413" spans="25:25" x14ac:dyDescent="0.25">
      <c r="Y413" s="148"/>
    </row>
    <row r="414" spans="25:25" x14ac:dyDescent="0.25">
      <c r="Y414" s="148"/>
    </row>
    <row r="415" spans="25:25" x14ac:dyDescent="0.25">
      <c r="Y415" s="148"/>
    </row>
    <row r="416" spans="25:25" x14ac:dyDescent="0.25">
      <c r="Y416" s="148"/>
    </row>
    <row r="417" spans="25:25" x14ac:dyDescent="0.25">
      <c r="Y417" s="148"/>
    </row>
    <row r="418" spans="25:25" x14ac:dyDescent="0.25">
      <c r="Y418" s="148"/>
    </row>
    <row r="419" spans="25:25" x14ac:dyDescent="0.25">
      <c r="Y419" s="148"/>
    </row>
    <row r="420" spans="25:25" x14ac:dyDescent="0.25">
      <c r="Y420" s="148"/>
    </row>
    <row r="421" spans="25:25" x14ac:dyDescent="0.25">
      <c r="Y421" s="148"/>
    </row>
    <row r="422" spans="25:25" x14ac:dyDescent="0.25">
      <c r="Y422" s="148"/>
    </row>
    <row r="423" spans="25:25" x14ac:dyDescent="0.25">
      <c r="Y423" s="148"/>
    </row>
    <row r="424" spans="25:25" x14ac:dyDescent="0.25">
      <c r="Y424" s="148"/>
    </row>
    <row r="425" spans="25:25" x14ac:dyDescent="0.25">
      <c r="Y425" s="148"/>
    </row>
    <row r="426" spans="25:25" x14ac:dyDescent="0.25">
      <c r="Y426" s="148"/>
    </row>
    <row r="427" spans="25:25" x14ac:dyDescent="0.25">
      <c r="Y427" s="148"/>
    </row>
    <row r="428" spans="25:25" x14ac:dyDescent="0.25">
      <c r="Y428" s="148"/>
    </row>
    <row r="429" spans="25:25" x14ac:dyDescent="0.25">
      <c r="Y429" s="148"/>
    </row>
    <row r="430" spans="25:25" x14ac:dyDescent="0.25">
      <c r="Y430" s="148"/>
    </row>
    <row r="431" spans="25:25" x14ac:dyDescent="0.25">
      <c r="Y431" s="148"/>
    </row>
    <row r="432" spans="25:25" x14ac:dyDescent="0.25">
      <c r="Y432" s="148"/>
    </row>
    <row r="433" spans="25:25" x14ac:dyDescent="0.25">
      <c r="Y433" s="148"/>
    </row>
    <row r="434" spans="25:25" x14ac:dyDescent="0.25">
      <c r="Y434" s="148"/>
    </row>
    <row r="435" spans="25:25" x14ac:dyDescent="0.25">
      <c r="Y435" s="148"/>
    </row>
    <row r="436" spans="25:25" x14ac:dyDescent="0.25">
      <c r="Y436" s="148"/>
    </row>
    <row r="437" spans="25:25" x14ac:dyDescent="0.25">
      <c r="Y437" s="148"/>
    </row>
    <row r="438" spans="25:25" x14ac:dyDescent="0.25">
      <c r="Y438" s="148"/>
    </row>
    <row r="439" spans="25:25" x14ac:dyDescent="0.25">
      <c r="Y439" s="148"/>
    </row>
    <row r="440" spans="25:25" x14ac:dyDescent="0.25">
      <c r="Y440" s="148"/>
    </row>
    <row r="441" spans="25:25" x14ac:dyDescent="0.25">
      <c r="Y441" s="148"/>
    </row>
    <row r="442" spans="25:25" x14ac:dyDescent="0.25">
      <c r="Y442" s="148"/>
    </row>
    <row r="443" spans="25:25" x14ac:dyDescent="0.25">
      <c r="Y443" s="148"/>
    </row>
    <row r="444" spans="25:25" x14ac:dyDescent="0.25">
      <c r="Y444" s="148"/>
    </row>
    <row r="445" spans="25:25" x14ac:dyDescent="0.25">
      <c r="Y445" s="148"/>
    </row>
    <row r="446" spans="25:25" x14ac:dyDescent="0.25">
      <c r="Y446" s="148"/>
    </row>
    <row r="447" spans="25:25" x14ac:dyDescent="0.25">
      <c r="Y447" s="148"/>
    </row>
    <row r="448" spans="25:25" x14ac:dyDescent="0.25">
      <c r="Y448" s="148"/>
    </row>
    <row r="449" spans="25:25" x14ac:dyDescent="0.25">
      <c r="Y449" s="148"/>
    </row>
    <row r="450" spans="25:25" x14ac:dyDescent="0.25">
      <c r="Y450" s="148"/>
    </row>
    <row r="451" spans="25:25" x14ac:dyDescent="0.25">
      <c r="Y451" s="148"/>
    </row>
    <row r="452" spans="25:25" x14ac:dyDescent="0.25">
      <c r="Y452" s="148"/>
    </row>
    <row r="453" spans="25:25" x14ac:dyDescent="0.25">
      <c r="Y453" s="148"/>
    </row>
    <row r="454" spans="25:25" x14ac:dyDescent="0.25">
      <c r="Y454" s="148"/>
    </row>
    <row r="455" spans="25:25" x14ac:dyDescent="0.25">
      <c r="Y455" s="148"/>
    </row>
    <row r="456" spans="25:25" x14ac:dyDescent="0.25">
      <c r="Y456" s="148"/>
    </row>
    <row r="457" spans="25:25" x14ac:dyDescent="0.25">
      <c r="Y457" s="148"/>
    </row>
    <row r="458" spans="25:25" x14ac:dyDescent="0.25">
      <c r="Y458" s="148"/>
    </row>
    <row r="459" spans="25:25" x14ac:dyDescent="0.25">
      <c r="Y459" s="148"/>
    </row>
    <row r="460" spans="25:25" x14ac:dyDescent="0.25">
      <c r="Y460" s="148"/>
    </row>
    <row r="461" spans="25:25" x14ac:dyDescent="0.25">
      <c r="Y461" s="148"/>
    </row>
    <row r="462" spans="25:25" x14ac:dyDescent="0.25">
      <c r="Y462" s="148"/>
    </row>
    <row r="463" spans="25:25" x14ac:dyDescent="0.25">
      <c r="Y463" s="148"/>
    </row>
    <row r="464" spans="25:25" x14ac:dyDescent="0.25">
      <c r="Y464" s="148"/>
    </row>
    <row r="465" spans="25:25" x14ac:dyDescent="0.25">
      <c r="Y465" s="148"/>
    </row>
    <row r="466" spans="25:25" x14ac:dyDescent="0.25">
      <c r="Y466" s="148"/>
    </row>
    <row r="467" spans="25:25" x14ac:dyDescent="0.25">
      <c r="Y467" s="148"/>
    </row>
    <row r="468" spans="25:25" x14ac:dyDescent="0.25">
      <c r="Y468" s="148"/>
    </row>
    <row r="469" spans="25:25" x14ac:dyDescent="0.25">
      <c r="Y469" s="148"/>
    </row>
    <row r="470" spans="25:25" x14ac:dyDescent="0.25">
      <c r="Y470" s="148"/>
    </row>
    <row r="471" spans="25:25" x14ac:dyDescent="0.25">
      <c r="Y471" s="148"/>
    </row>
    <row r="472" spans="25:25" x14ac:dyDescent="0.25">
      <c r="Y472" s="148"/>
    </row>
    <row r="473" spans="25:25" x14ac:dyDescent="0.25">
      <c r="Y473" s="148"/>
    </row>
    <row r="474" spans="25:25" x14ac:dyDescent="0.25">
      <c r="Y474" s="148"/>
    </row>
    <row r="475" spans="25:25" x14ac:dyDescent="0.25">
      <c r="Y475" s="148"/>
    </row>
    <row r="476" spans="25:25" x14ac:dyDescent="0.25">
      <c r="Y476" s="148"/>
    </row>
    <row r="477" spans="25:25" x14ac:dyDescent="0.25">
      <c r="Y477" s="148"/>
    </row>
    <row r="478" spans="25:25" x14ac:dyDescent="0.25">
      <c r="Y478" s="148"/>
    </row>
    <row r="479" spans="25:25" x14ac:dyDescent="0.25">
      <c r="Y479" s="148"/>
    </row>
    <row r="480" spans="25:25" x14ac:dyDescent="0.25">
      <c r="Y480" s="148"/>
    </row>
    <row r="481" spans="25:25" x14ac:dyDescent="0.25">
      <c r="Y481" s="148"/>
    </row>
    <row r="482" spans="25:25" x14ac:dyDescent="0.25">
      <c r="Y482" s="148"/>
    </row>
    <row r="483" spans="25:25" x14ac:dyDescent="0.25">
      <c r="Y483" s="148"/>
    </row>
    <row r="484" spans="25:25" x14ac:dyDescent="0.25">
      <c r="Y484" s="148"/>
    </row>
    <row r="485" spans="25:25" x14ac:dyDescent="0.25">
      <c r="Y485" s="148"/>
    </row>
    <row r="486" spans="25:25" x14ac:dyDescent="0.25">
      <c r="Y486" s="148"/>
    </row>
    <row r="487" spans="25:25" x14ac:dyDescent="0.25">
      <c r="Y487" s="148"/>
    </row>
    <row r="488" spans="25:25" x14ac:dyDescent="0.25">
      <c r="Y488" s="148"/>
    </row>
    <row r="489" spans="25:25" x14ac:dyDescent="0.25">
      <c r="Y489" s="148"/>
    </row>
    <row r="490" spans="25:25" x14ac:dyDescent="0.25">
      <c r="Y490" s="148"/>
    </row>
    <row r="491" spans="25:25" x14ac:dyDescent="0.25">
      <c r="Y491" s="148"/>
    </row>
    <row r="492" spans="25:25" x14ac:dyDescent="0.25">
      <c r="Y492" s="148"/>
    </row>
    <row r="493" spans="25:25" x14ac:dyDescent="0.25">
      <c r="Y493" s="148"/>
    </row>
    <row r="494" spans="25:25" x14ac:dyDescent="0.25">
      <c r="Y494" s="148"/>
    </row>
    <row r="495" spans="25:25" x14ac:dyDescent="0.25">
      <c r="Y495" s="148"/>
    </row>
    <row r="496" spans="25:25" x14ac:dyDescent="0.25">
      <c r="Y496" s="148"/>
    </row>
    <row r="497" spans="25:25" x14ac:dyDescent="0.25">
      <c r="Y497" s="148"/>
    </row>
    <row r="498" spans="25:25" x14ac:dyDescent="0.25">
      <c r="Y498" s="148"/>
    </row>
    <row r="499" spans="25:25" x14ac:dyDescent="0.25">
      <c r="Y499" s="148"/>
    </row>
    <row r="500" spans="25:25" x14ac:dyDescent="0.25">
      <c r="Y500" s="148"/>
    </row>
    <row r="501" spans="25:25" x14ac:dyDescent="0.25">
      <c r="Y501" s="148"/>
    </row>
    <row r="502" spans="25:25" x14ac:dyDescent="0.25">
      <c r="Y502" s="148"/>
    </row>
    <row r="503" spans="25:25" x14ac:dyDescent="0.25">
      <c r="Y503" s="148"/>
    </row>
    <row r="504" spans="25:25" x14ac:dyDescent="0.25">
      <c r="Y504" s="148"/>
    </row>
    <row r="505" spans="25:25" x14ac:dyDescent="0.25">
      <c r="Y505" s="148"/>
    </row>
    <row r="506" spans="25:25" x14ac:dyDescent="0.25">
      <c r="Y506" s="148"/>
    </row>
    <row r="507" spans="25:25" x14ac:dyDescent="0.25">
      <c r="Y507" s="148"/>
    </row>
    <row r="508" spans="25:25" x14ac:dyDescent="0.25">
      <c r="Y508" s="148"/>
    </row>
    <row r="509" spans="25:25" x14ac:dyDescent="0.25">
      <c r="Y509" s="148"/>
    </row>
    <row r="510" spans="25:25" x14ac:dyDescent="0.25">
      <c r="Y510" s="148"/>
    </row>
    <row r="511" spans="25:25" x14ac:dyDescent="0.25">
      <c r="Y511" s="148"/>
    </row>
    <row r="512" spans="25:25" x14ac:dyDescent="0.25">
      <c r="Y512" s="148"/>
    </row>
    <row r="513" spans="25:25" x14ac:dyDescent="0.25">
      <c r="Y513" s="148"/>
    </row>
    <row r="514" spans="25:25" x14ac:dyDescent="0.25">
      <c r="Y514" s="148"/>
    </row>
    <row r="515" spans="25:25" x14ac:dyDescent="0.25">
      <c r="Y515" s="148"/>
    </row>
    <row r="516" spans="25:25" x14ac:dyDescent="0.25">
      <c r="Y516" s="148"/>
    </row>
    <row r="517" spans="25:25" x14ac:dyDescent="0.25">
      <c r="Y517" s="148"/>
    </row>
    <row r="518" spans="25:25" x14ac:dyDescent="0.25">
      <c r="Y518" s="148"/>
    </row>
    <row r="519" spans="25:25" x14ac:dyDescent="0.25">
      <c r="Y519" s="148"/>
    </row>
    <row r="520" spans="25:25" x14ac:dyDescent="0.25">
      <c r="Y520" s="148"/>
    </row>
    <row r="521" spans="25:25" x14ac:dyDescent="0.25">
      <c r="Y521" s="148"/>
    </row>
    <row r="522" spans="25:25" x14ac:dyDescent="0.25">
      <c r="Y522" s="148"/>
    </row>
    <row r="523" spans="25:25" x14ac:dyDescent="0.25">
      <c r="Y523" s="148"/>
    </row>
    <row r="524" spans="25:25" x14ac:dyDescent="0.25">
      <c r="Y524" s="148"/>
    </row>
    <row r="525" spans="25:25" x14ac:dyDescent="0.25">
      <c r="Y525" s="148"/>
    </row>
    <row r="526" spans="25:25" x14ac:dyDescent="0.25">
      <c r="Y526" s="148"/>
    </row>
    <row r="527" spans="25:25" x14ac:dyDescent="0.25">
      <c r="Y527" s="148"/>
    </row>
    <row r="528" spans="25:25" x14ac:dyDescent="0.25">
      <c r="Y528" s="148"/>
    </row>
    <row r="529" spans="25:25" x14ac:dyDescent="0.25">
      <c r="Y529" s="148"/>
    </row>
    <row r="530" spans="25:25" x14ac:dyDescent="0.25">
      <c r="Y530" s="148"/>
    </row>
    <row r="531" spans="25:25" x14ac:dyDescent="0.25">
      <c r="Y531" s="148"/>
    </row>
    <row r="532" spans="25:25" x14ac:dyDescent="0.25">
      <c r="Y532" s="148"/>
    </row>
    <row r="533" spans="25:25" x14ac:dyDescent="0.25">
      <c r="Y533" s="148"/>
    </row>
    <row r="534" spans="25:25" x14ac:dyDescent="0.25">
      <c r="Y534" s="148"/>
    </row>
    <row r="535" spans="25:25" x14ac:dyDescent="0.25">
      <c r="Y535" s="148"/>
    </row>
    <row r="536" spans="25:25" x14ac:dyDescent="0.25">
      <c r="Y536" s="148"/>
    </row>
    <row r="537" spans="25:25" x14ac:dyDescent="0.25">
      <c r="Y537" s="148"/>
    </row>
    <row r="538" spans="25:25" x14ac:dyDescent="0.25">
      <c r="Y538" s="148"/>
    </row>
    <row r="539" spans="25:25" x14ac:dyDescent="0.25">
      <c r="Y539" s="148"/>
    </row>
    <row r="540" spans="25:25" x14ac:dyDescent="0.25">
      <c r="Y540" s="148"/>
    </row>
    <row r="541" spans="25:25" x14ac:dyDescent="0.25">
      <c r="Y541" s="148"/>
    </row>
    <row r="542" spans="25:25" x14ac:dyDescent="0.25">
      <c r="Y542" s="148"/>
    </row>
    <row r="543" spans="25:25" x14ac:dyDescent="0.25">
      <c r="Y543" s="148"/>
    </row>
    <row r="544" spans="25:25" x14ac:dyDescent="0.25">
      <c r="Y544" s="148"/>
    </row>
    <row r="545" spans="25:25" x14ac:dyDescent="0.25">
      <c r="Y545" s="148"/>
    </row>
    <row r="546" spans="25:25" x14ac:dyDescent="0.25">
      <c r="Y546" s="148"/>
    </row>
    <row r="547" spans="25:25" x14ac:dyDescent="0.25">
      <c r="Y547" s="148"/>
    </row>
    <row r="548" spans="25:25" x14ac:dyDescent="0.25">
      <c r="Y548" s="148"/>
    </row>
    <row r="549" spans="25:25" x14ac:dyDescent="0.25">
      <c r="Y549" s="148"/>
    </row>
    <row r="550" spans="25:25" x14ac:dyDescent="0.25">
      <c r="Y550" s="148"/>
    </row>
    <row r="551" spans="25:25" x14ac:dyDescent="0.25">
      <c r="Y551" s="148"/>
    </row>
    <row r="552" spans="25:25" x14ac:dyDescent="0.25">
      <c r="Y552" s="148"/>
    </row>
    <row r="553" spans="25:25" x14ac:dyDescent="0.25">
      <c r="Y553" s="148"/>
    </row>
    <row r="554" spans="25:25" x14ac:dyDescent="0.25">
      <c r="Y554" s="148"/>
    </row>
    <row r="555" spans="25:25" x14ac:dyDescent="0.25">
      <c r="Y555" s="148"/>
    </row>
    <row r="556" spans="25:25" x14ac:dyDescent="0.25">
      <c r="Y556" s="148"/>
    </row>
    <row r="557" spans="25:25" x14ac:dyDescent="0.25">
      <c r="Y557" s="148"/>
    </row>
    <row r="558" spans="25:25" x14ac:dyDescent="0.25">
      <c r="Y558" s="148"/>
    </row>
    <row r="559" spans="25:25" x14ac:dyDescent="0.25">
      <c r="Y559" s="148"/>
    </row>
    <row r="560" spans="25:25" x14ac:dyDescent="0.25">
      <c r="Y560" s="148"/>
    </row>
    <row r="561" spans="25:25" x14ac:dyDescent="0.25">
      <c r="Y561" s="148"/>
    </row>
    <row r="562" spans="25:25" x14ac:dyDescent="0.25">
      <c r="Y562" s="148"/>
    </row>
    <row r="563" spans="25:25" x14ac:dyDescent="0.25">
      <c r="Y563" s="148"/>
    </row>
    <row r="564" spans="25:25" x14ac:dyDescent="0.25">
      <c r="Y564" s="148"/>
    </row>
    <row r="565" spans="25:25" x14ac:dyDescent="0.25">
      <c r="Y565" s="148"/>
    </row>
    <row r="566" spans="25:25" x14ac:dyDescent="0.25">
      <c r="Y566" s="148"/>
    </row>
    <row r="567" spans="25:25" x14ac:dyDescent="0.25">
      <c r="Y567" s="148"/>
    </row>
    <row r="568" spans="25:25" x14ac:dyDescent="0.25">
      <c r="Y568" s="148"/>
    </row>
    <row r="569" spans="25:25" x14ac:dyDescent="0.25">
      <c r="Y569" s="148"/>
    </row>
    <row r="570" spans="25:25" x14ac:dyDescent="0.25">
      <c r="Y570" s="148"/>
    </row>
    <row r="571" spans="25:25" x14ac:dyDescent="0.25">
      <c r="Y571" s="148"/>
    </row>
    <row r="572" spans="25:25" x14ac:dyDescent="0.25">
      <c r="Y572" s="148"/>
    </row>
    <row r="573" spans="25:25" x14ac:dyDescent="0.25">
      <c r="Y573" s="148"/>
    </row>
    <row r="574" spans="25:25" x14ac:dyDescent="0.25">
      <c r="Y574" s="148"/>
    </row>
    <row r="575" spans="25:25" x14ac:dyDescent="0.25">
      <c r="Y575" s="148"/>
    </row>
    <row r="576" spans="25:25" x14ac:dyDescent="0.25">
      <c r="Y576" s="148"/>
    </row>
    <row r="577" spans="25:25" x14ac:dyDescent="0.25">
      <c r="Y577" s="148"/>
    </row>
    <row r="578" spans="25:25" x14ac:dyDescent="0.25">
      <c r="Y578" s="148"/>
    </row>
    <row r="579" spans="25:25" x14ac:dyDescent="0.25">
      <c r="Y579" s="148"/>
    </row>
    <row r="580" spans="25:25" x14ac:dyDescent="0.25">
      <c r="Y580" s="148"/>
    </row>
    <row r="581" spans="25:25" x14ac:dyDescent="0.25">
      <c r="Y581" s="148"/>
    </row>
    <row r="582" spans="25:25" x14ac:dyDescent="0.25">
      <c r="Y582" s="148"/>
    </row>
    <row r="583" spans="25:25" x14ac:dyDescent="0.25">
      <c r="Y583" s="148"/>
    </row>
    <row r="584" spans="25:25" x14ac:dyDescent="0.25">
      <c r="Y584" s="148"/>
    </row>
    <row r="585" spans="25:25" x14ac:dyDescent="0.25">
      <c r="Y585" s="148"/>
    </row>
    <row r="586" spans="25:25" x14ac:dyDescent="0.25">
      <c r="Y586" s="148"/>
    </row>
    <row r="587" spans="25:25" x14ac:dyDescent="0.25">
      <c r="Y587" s="148"/>
    </row>
    <row r="588" spans="25:25" x14ac:dyDescent="0.25">
      <c r="Y588" s="148"/>
    </row>
    <row r="589" spans="25:25" x14ac:dyDescent="0.25">
      <c r="Y589" s="148"/>
    </row>
    <row r="590" spans="25:25" x14ac:dyDescent="0.25">
      <c r="Y590" s="148"/>
    </row>
    <row r="591" spans="25:25" x14ac:dyDescent="0.25">
      <c r="Y591" s="148"/>
    </row>
    <row r="592" spans="25:25" x14ac:dyDescent="0.25">
      <c r="Y592" s="148"/>
    </row>
    <row r="593" spans="25:25" x14ac:dyDescent="0.25">
      <c r="Y593" s="148"/>
    </row>
    <row r="594" spans="25:25" x14ac:dyDescent="0.25">
      <c r="Y594" s="148"/>
    </row>
    <row r="595" spans="25:25" x14ac:dyDescent="0.25">
      <c r="Y595" s="148"/>
    </row>
    <row r="596" spans="25:25" x14ac:dyDescent="0.25">
      <c r="Y596" s="148"/>
    </row>
    <row r="597" spans="25:25" x14ac:dyDescent="0.25">
      <c r="Y597" s="148"/>
    </row>
    <row r="598" spans="25:25" x14ac:dyDescent="0.25">
      <c r="Y598" s="148"/>
    </row>
    <row r="599" spans="25:25" x14ac:dyDescent="0.25">
      <c r="Y599" s="148"/>
    </row>
    <row r="600" spans="25:25" x14ac:dyDescent="0.25">
      <c r="Y600" s="148"/>
    </row>
    <row r="601" spans="25:25" x14ac:dyDescent="0.25">
      <c r="Y601" s="148"/>
    </row>
    <row r="602" spans="25:25" x14ac:dyDescent="0.25">
      <c r="Y602" s="148"/>
    </row>
    <row r="603" spans="25:25" x14ac:dyDescent="0.25">
      <c r="Y603" s="148"/>
    </row>
    <row r="604" spans="25:25" x14ac:dyDescent="0.25">
      <c r="Y604" s="148"/>
    </row>
    <row r="605" spans="25:25" x14ac:dyDescent="0.25">
      <c r="Y605" s="148"/>
    </row>
    <row r="606" spans="25:25" x14ac:dyDescent="0.25">
      <c r="Y606" s="148"/>
    </row>
    <row r="607" spans="25:25" x14ac:dyDescent="0.25">
      <c r="Y607" s="148"/>
    </row>
    <row r="608" spans="25:25" x14ac:dyDescent="0.25">
      <c r="Y608" s="148"/>
    </row>
    <row r="609" spans="25:25" x14ac:dyDescent="0.25">
      <c r="Y609" s="148"/>
    </row>
    <row r="610" spans="25:25" x14ac:dyDescent="0.25">
      <c r="Y610" s="148"/>
    </row>
    <row r="611" spans="25:25" x14ac:dyDescent="0.25">
      <c r="Y611" s="148"/>
    </row>
    <row r="612" spans="25:25" x14ac:dyDescent="0.25">
      <c r="Y612" s="148"/>
    </row>
    <row r="613" spans="25:25" x14ac:dyDescent="0.25">
      <c r="Y613" s="148"/>
    </row>
    <row r="614" spans="25:25" x14ac:dyDescent="0.25">
      <c r="Y614" s="148"/>
    </row>
    <row r="615" spans="25:25" x14ac:dyDescent="0.25">
      <c r="Y615" s="148"/>
    </row>
    <row r="616" spans="25:25" x14ac:dyDescent="0.25">
      <c r="Y616" s="148"/>
    </row>
    <row r="617" spans="25:25" x14ac:dyDescent="0.25">
      <c r="Y617" s="148"/>
    </row>
    <row r="618" spans="25:25" x14ac:dyDescent="0.25">
      <c r="Y618" s="148"/>
    </row>
    <row r="619" spans="25:25" x14ac:dyDescent="0.25">
      <c r="Y619" s="148"/>
    </row>
    <row r="620" spans="25:25" x14ac:dyDescent="0.25">
      <c r="Y620" s="148"/>
    </row>
    <row r="621" spans="25:25" x14ac:dyDescent="0.25">
      <c r="Y621" s="148"/>
    </row>
    <row r="622" spans="25:25" x14ac:dyDescent="0.25">
      <c r="Y622" s="148"/>
    </row>
    <row r="623" spans="25:25" x14ac:dyDescent="0.25">
      <c r="Y623" s="148"/>
    </row>
    <row r="624" spans="25:25" x14ac:dyDescent="0.25">
      <c r="Y624" s="148"/>
    </row>
    <row r="625" spans="25:25" x14ac:dyDescent="0.25">
      <c r="Y625" s="148"/>
    </row>
    <row r="626" spans="25:25" x14ac:dyDescent="0.25">
      <c r="Y626" s="148"/>
    </row>
    <row r="627" spans="25:25" x14ac:dyDescent="0.25">
      <c r="Y627" s="148"/>
    </row>
    <row r="628" spans="25:25" x14ac:dyDescent="0.25">
      <c r="Y628" s="148"/>
    </row>
    <row r="629" spans="25:25" x14ac:dyDescent="0.25">
      <c r="Y629" s="148"/>
    </row>
    <row r="630" spans="25:25" x14ac:dyDescent="0.25">
      <c r="Y630" s="148"/>
    </row>
    <row r="631" spans="25:25" x14ac:dyDescent="0.25">
      <c r="Y631" s="148"/>
    </row>
    <row r="632" spans="25:25" x14ac:dyDescent="0.25">
      <c r="Y632" s="148"/>
    </row>
    <row r="633" spans="25:25" x14ac:dyDescent="0.25">
      <c r="Y633" s="148"/>
    </row>
    <row r="634" spans="25:25" x14ac:dyDescent="0.25">
      <c r="Y634" s="148"/>
    </row>
    <row r="635" spans="25:25" x14ac:dyDescent="0.25">
      <c r="Y635" s="148"/>
    </row>
    <row r="636" spans="25:25" x14ac:dyDescent="0.25">
      <c r="Y636" s="148"/>
    </row>
    <row r="637" spans="25:25" x14ac:dyDescent="0.25">
      <c r="Y637" s="148"/>
    </row>
    <row r="638" spans="25:25" x14ac:dyDescent="0.25">
      <c r="Y638" s="148"/>
    </row>
    <row r="639" spans="25:25" x14ac:dyDescent="0.25">
      <c r="Y639" s="148"/>
    </row>
    <row r="640" spans="25:25" x14ac:dyDescent="0.25">
      <c r="Y640" s="148"/>
    </row>
    <row r="641" spans="25:25" x14ac:dyDescent="0.25">
      <c r="Y641" s="148"/>
    </row>
    <row r="642" spans="25:25" x14ac:dyDescent="0.25">
      <c r="Y642" s="148"/>
    </row>
    <row r="643" spans="25:25" x14ac:dyDescent="0.25">
      <c r="Y643" s="148"/>
    </row>
    <row r="644" spans="25:25" x14ac:dyDescent="0.25">
      <c r="Y644" s="148"/>
    </row>
    <row r="645" spans="25:25" x14ac:dyDescent="0.25">
      <c r="Y645" s="148"/>
    </row>
    <row r="646" spans="25:25" x14ac:dyDescent="0.25">
      <c r="Y646" s="148"/>
    </row>
    <row r="647" spans="25:25" x14ac:dyDescent="0.25">
      <c r="Y647" s="148"/>
    </row>
    <row r="648" spans="25:25" x14ac:dyDescent="0.25">
      <c r="Y648" s="148"/>
    </row>
    <row r="649" spans="25:25" x14ac:dyDescent="0.25">
      <c r="Y649" s="148"/>
    </row>
    <row r="650" spans="25:25" x14ac:dyDescent="0.25">
      <c r="Y650" s="148"/>
    </row>
    <row r="651" spans="25:25" x14ac:dyDescent="0.25">
      <c r="Y651" s="148"/>
    </row>
    <row r="652" spans="25:25" x14ac:dyDescent="0.25">
      <c r="Y652" s="148"/>
    </row>
    <row r="653" spans="25:25" x14ac:dyDescent="0.25">
      <c r="Y653" s="148"/>
    </row>
    <row r="654" spans="25:25" x14ac:dyDescent="0.25">
      <c r="Y654" s="148"/>
    </row>
    <row r="655" spans="25:25" x14ac:dyDescent="0.25">
      <c r="Y655" s="148"/>
    </row>
    <row r="656" spans="25:25" x14ac:dyDescent="0.25">
      <c r="Y656" s="148"/>
    </row>
    <row r="657" spans="25:25" x14ac:dyDescent="0.25">
      <c r="Y657" s="148"/>
    </row>
    <row r="658" spans="25:25" x14ac:dyDescent="0.25">
      <c r="Y658" s="148"/>
    </row>
    <row r="659" spans="25:25" x14ac:dyDescent="0.25">
      <c r="Y659" s="148"/>
    </row>
    <row r="660" spans="25:25" x14ac:dyDescent="0.25">
      <c r="Y660" s="148"/>
    </row>
    <row r="661" spans="25:25" x14ac:dyDescent="0.25">
      <c r="Y661" s="148"/>
    </row>
    <row r="662" spans="25:25" x14ac:dyDescent="0.25">
      <c r="Y662" s="148"/>
    </row>
    <row r="663" spans="25:25" x14ac:dyDescent="0.25">
      <c r="Y663" s="148"/>
    </row>
    <row r="664" spans="25:25" x14ac:dyDescent="0.25">
      <c r="Y664" s="148"/>
    </row>
    <row r="665" spans="25:25" x14ac:dyDescent="0.25">
      <c r="Y665" s="148"/>
    </row>
    <row r="666" spans="25:25" x14ac:dyDescent="0.25">
      <c r="Y666" s="148"/>
    </row>
    <row r="667" spans="25:25" x14ac:dyDescent="0.25">
      <c r="Y667" s="148"/>
    </row>
    <row r="668" spans="25:25" x14ac:dyDescent="0.25">
      <c r="Y668" s="148"/>
    </row>
    <row r="669" spans="25:25" x14ac:dyDescent="0.25">
      <c r="Y669" s="148"/>
    </row>
    <row r="670" spans="25:25" x14ac:dyDescent="0.25">
      <c r="Y670" s="148"/>
    </row>
    <row r="671" spans="25:25" x14ac:dyDescent="0.25">
      <c r="Y671" s="148"/>
    </row>
    <row r="672" spans="25:25" x14ac:dyDescent="0.25">
      <c r="Y672" s="148"/>
    </row>
    <row r="673" spans="25:25" x14ac:dyDescent="0.25">
      <c r="Y673" s="148"/>
    </row>
    <row r="674" spans="25:25" x14ac:dyDescent="0.25">
      <c r="Y674" s="148"/>
    </row>
    <row r="675" spans="25:25" x14ac:dyDescent="0.25">
      <c r="Y675" s="148"/>
    </row>
    <row r="676" spans="25:25" x14ac:dyDescent="0.25">
      <c r="Y676" s="148"/>
    </row>
    <row r="677" spans="25:25" x14ac:dyDescent="0.25">
      <c r="Y677" s="148"/>
    </row>
    <row r="678" spans="25:25" x14ac:dyDescent="0.25">
      <c r="Y678" s="148"/>
    </row>
    <row r="679" spans="25:25" x14ac:dyDescent="0.25">
      <c r="Y679" s="148"/>
    </row>
    <row r="680" spans="25:25" x14ac:dyDescent="0.25">
      <c r="Y680" s="148"/>
    </row>
    <row r="681" spans="25:25" x14ac:dyDescent="0.25">
      <c r="Y681" s="148"/>
    </row>
    <row r="682" spans="25:25" x14ac:dyDescent="0.25">
      <c r="Y682" s="148"/>
    </row>
    <row r="683" spans="25:25" x14ac:dyDescent="0.25">
      <c r="Y683" s="148"/>
    </row>
    <row r="684" spans="25:25" x14ac:dyDescent="0.25">
      <c r="Y684" s="148"/>
    </row>
    <row r="685" spans="25:25" x14ac:dyDescent="0.25">
      <c r="Y685" s="148"/>
    </row>
    <row r="686" spans="25:25" x14ac:dyDescent="0.25">
      <c r="Y686" s="148"/>
    </row>
    <row r="687" spans="25:25" x14ac:dyDescent="0.25">
      <c r="Y687" s="148"/>
    </row>
    <row r="688" spans="25:25" x14ac:dyDescent="0.25">
      <c r="Y688" s="148"/>
    </row>
    <row r="689" spans="25:25" x14ac:dyDescent="0.25">
      <c r="Y689" s="148"/>
    </row>
    <row r="690" spans="25:25" x14ac:dyDescent="0.25">
      <c r="Y690" s="148"/>
    </row>
    <row r="691" spans="25:25" x14ac:dyDescent="0.25">
      <c r="Y691" s="148"/>
    </row>
    <row r="692" spans="25:25" x14ac:dyDescent="0.25">
      <c r="Y692" s="148"/>
    </row>
    <row r="693" spans="25:25" x14ac:dyDescent="0.25">
      <c r="Y693" s="148"/>
    </row>
    <row r="694" spans="25:25" x14ac:dyDescent="0.25">
      <c r="Y694" s="148"/>
    </row>
    <row r="695" spans="25:25" x14ac:dyDescent="0.25">
      <c r="Y695" s="148"/>
    </row>
    <row r="696" spans="25:25" x14ac:dyDescent="0.25">
      <c r="Y696" s="148"/>
    </row>
    <row r="697" spans="25:25" x14ac:dyDescent="0.25">
      <c r="Y697" s="148"/>
    </row>
    <row r="698" spans="25:25" x14ac:dyDescent="0.25">
      <c r="Y698" s="148"/>
    </row>
    <row r="699" spans="25:25" x14ac:dyDescent="0.25">
      <c r="Y699" s="148"/>
    </row>
    <row r="700" spans="25:25" x14ac:dyDescent="0.25">
      <c r="Y700" s="148"/>
    </row>
    <row r="701" spans="25:25" x14ac:dyDescent="0.25">
      <c r="Y701" s="148"/>
    </row>
    <row r="702" spans="25:25" x14ac:dyDescent="0.25">
      <c r="Y702" s="148"/>
    </row>
    <row r="703" spans="25:25" x14ac:dyDescent="0.25">
      <c r="Y703" s="148"/>
    </row>
    <row r="704" spans="25:25" x14ac:dyDescent="0.25">
      <c r="Y704" s="148"/>
    </row>
    <row r="705" spans="25:25" x14ac:dyDescent="0.25">
      <c r="Y705" s="148"/>
    </row>
    <row r="706" spans="25:25" x14ac:dyDescent="0.25">
      <c r="Y706" s="148"/>
    </row>
    <row r="707" spans="25:25" x14ac:dyDescent="0.25">
      <c r="Y707" s="148"/>
    </row>
    <row r="708" spans="25:25" x14ac:dyDescent="0.25">
      <c r="Y708" s="148"/>
    </row>
    <row r="709" spans="25:25" x14ac:dyDescent="0.25">
      <c r="Y709" s="148"/>
    </row>
    <row r="710" spans="25:25" x14ac:dyDescent="0.25">
      <c r="Y710" s="148"/>
    </row>
    <row r="711" spans="25:25" x14ac:dyDescent="0.25">
      <c r="Y711" s="148"/>
    </row>
    <row r="712" spans="25:25" x14ac:dyDescent="0.25">
      <c r="Y712" s="148"/>
    </row>
    <row r="713" spans="25:25" x14ac:dyDescent="0.25">
      <c r="Y713" s="148"/>
    </row>
    <row r="714" spans="25:25" x14ac:dyDescent="0.25">
      <c r="Y714" s="148"/>
    </row>
    <row r="715" spans="25:25" x14ac:dyDescent="0.25">
      <c r="Y715" s="148"/>
    </row>
    <row r="716" spans="25:25" x14ac:dyDescent="0.25">
      <c r="Y716" s="148"/>
    </row>
    <row r="717" spans="25:25" x14ac:dyDescent="0.25">
      <c r="Y717" s="148"/>
    </row>
    <row r="718" spans="25:25" x14ac:dyDescent="0.25">
      <c r="Y718" s="148"/>
    </row>
    <row r="719" spans="25:25" x14ac:dyDescent="0.25">
      <c r="Y719" s="148"/>
    </row>
    <row r="720" spans="25:25" x14ac:dyDescent="0.25">
      <c r="Y720" s="148"/>
    </row>
    <row r="721" spans="25:25" x14ac:dyDescent="0.25">
      <c r="Y721" s="148"/>
    </row>
    <row r="722" spans="25:25" x14ac:dyDescent="0.25">
      <c r="Y722" s="148"/>
    </row>
    <row r="723" spans="25:25" x14ac:dyDescent="0.25">
      <c r="Y723" s="148"/>
    </row>
    <row r="724" spans="25:25" x14ac:dyDescent="0.25">
      <c r="Y724" s="148"/>
    </row>
    <row r="725" spans="25:25" x14ac:dyDescent="0.25">
      <c r="Y725" s="148"/>
    </row>
    <row r="726" spans="25:25" x14ac:dyDescent="0.25">
      <c r="Y726" s="148"/>
    </row>
    <row r="727" spans="25:25" x14ac:dyDescent="0.25">
      <c r="Y727" s="148"/>
    </row>
    <row r="728" spans="25:25" x14ac:dyDescent="0.25">
      <c r="Y728" s="148"/>
    </row>
    <row r="729" spans="25:25" x14ac:dyDescent="0.25">
      <c r="Y729" s="148"/>
    </row>
    <row r="730" spans="25:25" x14ac:dyDescent="0.25">
      <c r="Y730" s="148"/>
    </row>
    <row r="731" spans="25:25" x14ac:dyDescent="0.25">
      <c r="Y731" s="148"/>
    </row>
    <row r="732" spans="25:25" x14ac:dyDescent="0.25">
      <c r="Y732" s="148"/>
    </row>
    <row r="733" spans="25:25" x14ac:dyDescent="0.25">
      <c r="Y733" s="148"/>
    </row>
    <row r="734" spans="25:25" x14ac:dyDescent="0.25">
      <c r="Y734" s="148"/>
    </row>
    <row r="735" spans="25:25" x14ac:dyDescent="0.25">
      <c r="Y735" s="148"/>
    </row>
    <row r="736" spans="25:25" x14ac:dyDescent="0.25">
      <c r="Y736" s="148"/>
    </row>
    <row r="737" spans="25:25" x14ac:dyDescent="0.25">
      <c r="Y737" s="148"/>
    </row>
    <row r="738" spans="25:25" x14ac:dyDescent="0.25">
      <c r="Y738" s="148"/>
    </row>
    <row r="739" spans="25:25" x14ac:dyDescent="0.25">
      <c r="Y739" s="148"/>
    </row>
    <row r="740" spans="25:25" x14ac:dyDescent="0.25">
      <c r="Y740" s="148"/>
    </row>
    <row r="741" spans="25:25" x14ac:dyDescent="0.25">
      <c r="Y741" s="148"/>
    </row>
    <row r="742" spans="25:25" x14ac:dyDescent="0.25">
      <c r="Y742" s="148"/>
    </row>
    <row r="743" spans="25:25" x14ac:dyDescent="0.25">
      <c r="Y743" s="148"/>
    </row>
    <row r="744" spans="25:25" x14ac:dyDescent="0.25">
      <c r="Y744" s="148"/>
    </row>
    <row r="745" spans="25:25" x14ac:dyDescent="0.25">
      <c r="Y745" s="148"/>
    </row>
    <row r="746" spans="25:25" x14ac:dyDescent="0.25">
      <c r="Y746" s="148"/>
    </row>
    <row r="747" spans="25:25" x14ac:dyDescent="0.25">
      <c r="Y747" s="148"/>
    </row>
    <row r="748" spans="25:25" x14ac:dyDescent="0.25">
      <c r="Y748" s="148"/>
    </row>
    <row r="749" spans="25:25" x14ac:dyDescent="0.25">
      <c r="Y749" s="148"/>
    </row>
    <row r="750" spans="25:25" x14ac:dyDescent="0.25">
      <c r="Y750" s="148"/>
    </row>
    <row r="751" spans="25:25" x14ac:dyDescent="0.25">
      <c r="Y751" s="148"/>
    </row>
    <row r="752" spans="25:25" x14ac:dyDescent="0.25">
      <c r="Y752" s="148"/>
    </row>
    <row r="753" spans="25:25" x14ac:dyDescent="0.25">
      <c r="Y753" s="148"/>
    </row>
    <row r="754" spans="25:25" x14ac:dyDescent="0.25">
      <c r="Y754" s="148"/>
    </row>
    <row r="755" spans="25:25" x14ac:dyDescent="0.25">
      <c r="Y755" s="148"/>
    </row>
    <row r="756" spans="25:25" x14ac:dyDescent="0.25">
      <c r="Y756" s="148"/>
    </row>
    <row r="757" spans="25:25" x14ac:dyDescent="0.25">
      <c r="Y757" s="148"/>
    </row>
    <row r="758" spans="25:25" x14ac:dyDescent="0.25">
      <c r="Y758" s="148"/>
    </row>
    <row r="759" spans="25:25" x14ac:dyDescent="0.25">
      <c r="Y759" s="148"/>
    </row>
    <row r="760" spans="25:25" x14ac:dyDescent="0.25">
      <c r="Y760" s="148"/>
    </row>
    <row r="761" spans="25:25" x14ac:dyDescent="0.25">
      <c r="Y761" s="148"/>
    </row>
    <row r="762" spans="25:25" x14ac:dyDescent="0.25">
      <c r="Y762" s="148"/>
    </row>
    <row r="763" spans="25:25" x14ac:dyDescent="0.25">
      <c r="Y763" s="148"/>
    </row>
    <row r="764" spans="25:25" x14ac:dyDescent="0.25">
      <c r="Y764" s="148"/>
    </row>
    <row r="765" spans="25:25" x14ac:dyDescent="0.25">
      <c r="Y765" s="148"/>
    </row>
    <row r="766" spans="25:25" x14ac:dyDescent="0.25">
      <c r="Y766" s="148"/>
    </row>
    <row r="767" spans="25:25" x14ac:dyDescent="0.25">
      <c r="Y767" s="148"/>
    </row>
    <row r="768" spans="25:25" x14ac:dyDescent="0.25">
      <c r="Y768" s="148"/>
    </row>
    <row r="769" spans="25:25" x14ac:dyDescent="0.25">
      <c r="Y769" s="148"/>
    </row>
    <row r="770" spans="25:25" x14ac:dyDescent="0.25">
      <c r="Y770" s="148"/>
    </row>
    <row r="771" spans="25:25" x14ac:dyDescent="0.25">
      <c r="Y771" s="148"/>
    </row>
    <row r="772" spans="25:25" x14ac:dyDescent="0.25">
      <c r="Y772" s="148"/>
    </row>
    <row r="773" spans="25:25" x14ac:dyDescent="0.25">
      <c r="Y773" s="148"/>
    </row>
    <row r="774" spans="25:25" x14ac:dyDescent="0.25">
      <c r="Y774" s="148"/>
    </row>
    <row r="775" spans="25:25" x14ac:dyDescent="0.25">
      <c r="Y775" s="148"/>
    </row>
    <row r="776" spans="25:25" x14ac:dyDescent="0.25">
      <c r="Y776" s="148"/>
    </row>
    <row r="777" spans="25:25" x14ac:dyDescent="0.25">
      <c r="Y777" s="148"/>
    </row>
    <row r="778" spans="25:25" x14ac:dyDescent="0.25">
      <c r="Y778" s="148"/>
    </row>
    <row r="779" spans="25:25" x14ac:dyDescent="0.25">
      <c r="Y779" s="148"/>
    </row>
    <row r="780" spans="25:25" x14ac:dyDescent="0.25">
      <c r="Y780" s="148"/>
    </row>
    <row r="781" spans="25:25" x14ac:dyDescent="0.25">
      <c r="Y781" s="148"/>
    </row>
    <row r="782" spans="25:25" x14ac:dyDescent="0.25">
      <c r="Y782" s="148"/>
    </row>
    <row r="783" spans="25:25" x14ac:dyDescent="0.25">
      <c r="Y783" s="148"/>
    </row>
    <row r="784" spans="25:25" x14ac:dyDescent="0.25">
      <c r="Y784" s="148"/>
    </row>
    <row r="785" spans="25:25" x14ac:dyDescent="0.25">
      <c r="Y785" s="148"/>
    </row>
    <row r="786" spans="25:25" x14ac:dyDescent="0.25">
      <c r="Y786" s="148"/>
    </row>
    <row r="787" spans="25:25" x14ac:dyDescent="0.25">
      <c r="Y787" s="148"/>
    </row>
    <row r="788" spans="25:25" x14ac:dyDescent="0.25">
      <c r="Y788" s="148"/>
    </row>
    <row r="789" spans="25:25" x14ac:dyDescent="0.25">
      <c r="Y789" s="148"/>
    </row>
    <row r="790" spans="25:25" x14ac:dyDescent="0.25">
      <c r="Y790" s="148"/>
    </row>
    <row r="791" spans="25:25" x14ac:dyDescent="0.25">
      <c r="Y791" s="148"/>
    </row>
    <row r="792" spans="25:25" x14ac:dyDescent="0.25">
      <c r="Y792" s="148"/>
    </row>
    <row r="793" spans="25:25" x14ac:dyDescent="0.25">
      <c r="Y793" s="148"/>
    </row>
    <row r="794" spans="25:25" x14ac:dyDescent="0.25">
      <c r="Y794" s="148"/>
    </row>
    <row r="795" spans="25:25" x14ac:dyDescent="0.25">
      <c r="Y795" s="148"/>
    </row>
    <row r="796" spans="25:25" x14ac:dyDescent="0.25">
      <c r="Y796" s="148"/>
    </row>
    <row r="797" spans="25:25" x14ac:dyDescent="0.25">
      <c r="Y797" s="148"/>
    </row>
    <row r="798" spans="25:25" x14ac:dyDescent="0.25">
      <c r="Y798" s="148"/>
    </row>
    <row r="799" spans="25:25" x14ac:dyDescent="0.25">
      <c r="Y799" s="148"/>
    </row>
    <row r="800" spans="25:25" x14ac:dyDescent="0.25">
      <c r="Y800" s="148"/>
    </row>
    <row r="801" spans="25:25" x14ac:dyDescent="0.25">
      <c r="Y801" s="148"/>
    </row>
    <row r="802" spans="25:25" x14ac:dyDescent="0.25">
      <c r="Y802" s="148"/>
    </row>
    <row r="803" spans="25:25" x14ac:dyDescent="0.25">
      <c r="Y803" s="148"/>
    </row>
    <row r="804" spans="25:25" x14ac:dyDescent="0.25">
      <c r="Y804" s="148"/>
    </row>
    <row r="805" spans="25:25" x14ac:dyDescent="0.25">
      <c r="Y805" s="148"/>
    </row>
    <row r="806" spans="25:25" x14ac:dyDescent="0.25">
      <c r="Y806" s="148"/>
    </row>
    <row r="807" spans="25:25" x14ac:dyDescent="0.25">
      <c r="Y807" s="148"/>
    </row>
    <row r="808" spans="25:25" x14ac:dyDescent="0.25">
      <c r="Y808" s="148"/>
    </row>
    <row r="809" spans="25:25" x14ac:dyDescent="0.25">
      <c r="Y809" s="148"/>
    </row>
    <row r="810" spans="25:25" x14ac:dyDescent="0.25">
      <c r="Y810" s="148"/>
    </row>
    <row r="811" spans="25:25" x14ac:dyDescent="0.25">
      <c r="Y811" s="148"/>
    </row>
    <row r="812" spans="25:25" x14ac:dyDescent="0.25">
      <c r="Y812" s="148"/>
    </row>
    <row r="813" spans="25:25" x14ac:dyDescent="0.25">
      <c r="Y813" s="148"/>
    </row>
    <row r="814" spans="25:25" x14ac:dyDescent="0.25">
      <c r="Y814" s="148"/>
    </row>
    <row r="815" spans="25:25" x14ac:dyDescent="0.25">
      <c r="Y815" s="148"/>
    </row>
    <row r="816" spans="25:25" x14ac:dyDescent="0.25">
      <c r="Y816" s="148"/>
    </row>
    <row r="817" spans="25:25" x14ac:dyDescent="0.25">
      <c r="Y817" s="148"/>
    </row>
    <row r="818" spans="25:25" x14ac:dyDescent="0.25">
      <c r="Y818" s="148"/>
    </row>
    <row r="819" spans="25:25" x14ac:dyDescent="0.25">
      <c r="Y819" s="148"/>
    </row>
    <row r="820" spans="25:25" x14ac:dyDescent="0.25">
      <c r="Y820" s="148"/>
    </row>
    <row r="821" spans="25:25" x14ac:dyDescent="0.25">
      <c r="Y821" s="148"/>
    </row>
    <row r="822" spans="25:25" x14ac:dyDescent="0.25">
      <c r="Y822" s="148"/>
    </row>
    <row r="823" spans="25:25" x14ac:dyDescent="0.25">
      <c r="Y823" s="148"/>
    </row>
    <row r="824" spans="25:25" x14ac:dyDescent="0.25">
      <c r="Y824" s="148"/>
    </row>
    <row r="825" spans="25:25" x14ac:dyDescent="0.25">
      <c r="Y825" s="148"/>
    </row>
    <row r="826" spans="25:25" x14ac:dyDescent="0.25">
      <c r="Y826" s="148"/>
    </row>
    <row r="827" spans="25:25" x14ac:dyDescent="0.25">
      <c r="Y827" s="148"/>
    </row>
    <row r="828" spans="25:25" x14ac:dyDescent="0.25">
      <c r="Y828" s="148"/>
    </row>
    <row r="829" spans="25:25" x14ac:dyDescent="0.25">
      <c r="Y829" s="148"/>
    </row>
    <row r="830" spans="25:25" x14ac:dyDescent="0.25">
      <c r="Y830" s="148"/>
    </row>
    <row r="831" spans="25:25" x14ac:dyDescent="0.25">
      <c r="Y831" s="148"/>
    </row>
    <row r="832" spans="25:25" x14ac:dyDescent="0.25">
      <c r="Y832" s="148"/>
    </row>
    <row r="833" spans="25:25" x14ac:dyDescent="0.25">
      <c r="Y833" s="148"/>
    </row>
    <row r="834" spans="25:25" x14ac:dyDescent="0.25">
      <c r="Y834" s="148"/>
    </row>
    <row r="835" spans="25:25" x14ac:dyDescent="0.25">
      <c r="Y835" s="148"/>
    </row>
    <row r="836" spans="25:25" x14ac:dyDescent="0.25">
      <c r="Y836" s="148"/>
    </row>
    <row r="837" spans="25:25" x14ac:dyDescent="0.25">
      <c r="Y837" s="148"/>
    </row>
    <row r="838" spans="25:25" x14ac:dyDescent="0.25">
      <c r="Y838" s="148"/>
    </row>
    <row r="839" spans="25:25" x14ac:dyDescent="0.25">
      <c r="Y839" s="148"/>
    </row>
    <row r="840" spans="25:25" x14ac:dyDescent="0.25">
      <c r="Y840" s="148"/>
    </row>
    <row r="841" spans="25:25" x14ac:dyDescent="0.25">
      <c r="Y841" s="148"/>
    </row>
    <row r="842" spans="25:25" x14ac:dyDescent="0.25">
      <c r="Y842" s="148"/>
    </row>
    <row r="843" spans="25:25" x14ac:dyDescent="0.25">
      <c r="Y843" s="148"/>
    </row>
    <row r="844" spans="25:25" x14ac:dyDescent="0.25">
      <c r="Y844" s="148"/>
    </row>
    <row r="845" spans="25:25" x14ac:dyDescent="0.25">
      <c r="Y845" s="148"/>
    </row>
    <row r="846" spans="25:25" x14ac:dyDescent="0.25">
      <c r="Y846" s="148"/>
    </row>
    <row r="847" spans="25:25" x14ac:dyDescent="0.25">
      <c r="Y847" s="148"/>
    </row>
    <row r="848" spans="25:25" x14ac:dyDescent="0.25">
      <c r="Y848" s="148"/>
    </row>
    <row r="849" spans="25:25" x14ac:dyDescent="0.25">
      <c r="Y849" s="148"/>
    </row>
    <row r="850" spans="25:25" x14ac:dyDescent="0.25">
      <c r="Y850" s="148"/>
    </row>
    <row r="851" spans="25:25" x14ac:dyDescent="0.25">
      <c r="Y851" s="148"/>
    </row>
    <row r="852" spans="25:25" x14ac:dyDescent="0.25">
      <c r="Y852" s="148"/>
    </row>
    <row r="853" spans="25:25" x14ac:dyDescent="0.25">
      <c r="Y853" s="148"/>
    </row>
    <row r="854" spans="25:25" x14ac:dyDescent="0.25">
      <c r="Y854" s="148"/>
    </row>
    <row r="855" spans="25:25" x14ac:dyDescent="0.25">
      <c r="Y855" s="148"/>
    </row>
    <row r="856" spans="25:25" x14ac:dyDescent="0.25">
      <c r="Y856" s="148"/>
    </row>
    <row r="857" spans="25:25" x14ac:dyDescent="0.25">
      <c r="Y857" s="148"/>
    </row>
    <row r="858" spans="25:25" x14ac:dyDescent="0.25">
      <c r="Y858" s="148"/>
    </row>
    <row r="859" spans="25:25" x14ac:dyDescent="0.25">
      <c r="Y859" s="148"/>
    </row>
    <row r="860" spans="25:25" x14ac:dyDescent="0.25">
      <c r="Y860" s="148"/>
    </row>
    <row r="861" spans="25:25" x14ac:dyDescent="0.25">
      <c r="Y861" s="148"/>
    </row>
    <row r="862" spans="25:25" x14ac:dyDescent="0.25">
      <c r="Y862" s="148"/>
    </row>
    <row r="863" spans="25:25" x14ac:dyDescent="0.25">
      <c r="Y863" s="148"/>
    </row>
    <row r="864" spans="25:25" x14ac:dyDescent="0.25">
      <c r="Y864" s="148"/>
    </row>
    <row r="865" spans="25:25" x14ac:dyDescent="0.25">
      <c r="Y865" s="148"/>
    </row>
    <row r="866" spans="25:25" x14ac:dyDescent="0.25">
      <c r="Y866" s="148"/>
    </row>
    <row r="867" spans="25:25" x14ac:dyDescent="0.25">
      <c r="Y867" s="148"/>
    </row>
    <row r="868" spans="25:25" x14ac:dyDescent="0.25">
      <c r="Y868" s="148"/>
    </row>
    <row r="869" spans="25:25" x14ac:dyDescent="0.25">
      <c r="Y869" s="148"/>
    </row>
    <row r="870" spans="25:25" x14ac:dyDescent="0.25">
      <c r="Y870" s="148"/>
    </row>
    <row r="871" spans="25:25" x14ac:dyDescent="0.25">
      <c r="Y871" s="148"/>
    </row>
    <row r="872" spans="25:25" x14ac:dyDescent="0.25">
      <c r="Y872" s="148"/>
    </row>
    <row r="873" spans="25:25" x14ac:dyDescent="0.25">
      <c r="Y873" s="148"/>
    </row>
    <row r="874" spans="25:25" x14ac:dyDescent="0.25">
      <c r="Y874" s="148"/>
    </row>
    <row r="875" spans="25:25" x14ac:dyDescent="0.25">
      <c r="Y875" s="148"/>
    </row>
    <row r="876" spans="25:25" x14ac:dyDescent="0.25">
      <c r="Y876" s="148"/>
    </row>
    <row r="877" spans="25:25" x14ac:dyDescent="0.25">
      <c r="Y877" s="148"/>
    </row>
    <row r="878" spans="25:25" x14ac:dyDescent="0.25">
      <c r="Y878" s="148"/>
    </row>
    <row r="879" spans="25:25" x14ac:dyDescent="0.25">
      <c r="Y879" s="148"/>
    </row>
    <row r="880" spans="25:25" x14ac:dyDescent="0.25">
      <c r="Y880" s="148"/>
    </row>
    <row r="881" spans="25:25" x14ac:dyDescent="0.25">
      <c r="Y881" s="148"/>
    </row>
    <row r="882" spans="25:25" x14ac:dyDescent="0.25">
      <c r="Y882" s="148"/>
    </row>
    <row r="883" spans="25:25" x14ac:dyDescent="0.25">
      <c r="Y883" s="148"/>
    </row>
    <row r="884" spans="25:25" x14ac:dyDescent="0.25">
      <c r="Y884" s="148"/>
    </row>
    <row r="885" spans="25:25" x14ac:dyDescent="0.25">
      <c r="Y885" s="148"/>
    </row>
    <row r="886" spans="25:25" x14ac:dyDescent="0.25">
      <c r="Y886" s="148"/>
    </row>
    <row r="887" spans="25:25" x14ac:dyDescent="0.25">
      <c r="Y887" s="148"/>
    </row>
    <row r="888" spans="25:25" x14ac:dyDescent="0.25">
      <c r="Y888" s="148"/>
    </row>
    <row r="889" spans="25:25" x14ac:dyDescent="0.25">
      <c r="Y889" s="148"/>
    </row>
    <row r="890" spans="25:25" x14ac:dyDescent="0.25">
      <c r="Y890" s="148"/>
    </row>
    <row r="891" spans="25:25" x14ac:dyDescent="0.25">
      <c r="Y891" s="148"/>
    </row>
    <row r="892" spans="25:25" x14ac:dyDescent="0.25">
      <c r="Y892" s="148"/>
    </row>
    <row r="893" spans="25:25" x14ac:dyDescent="0.25">
      <c r="Y893" s="148"/>
    </row>
    <row r="894" spans="25:25" x14ac:dyDescent="0.25">
      <c r="Y894" s="148"/>
    </row>
    <row r="895" spans="25:25" x14ac:dyDescent="0.25">
      <c r="Y895" s="148"/>
    </row>
    <row r="896" spans="25:25" x14ac:dyDescent="0.25">
      <c r="Y896" s="148"/>
    </row>
    <row r="897" spans="25:25" x14ac:dyDescent="0.25">
      <c r="Y897" s="148"/>
    </row>
    <row r="898" spans="25:25" x14ac:dyDescent="0.25">
      <c r="Y898" s="148"/>
    </row>
    <row r="899" spans="25:25" x14ac:dyDescent="0.25">
      <c r="Y899" s="148"/>
    </row>
    <row r="900" spans="25:25" x14ac:dyDescent="0.25">
      <c r="Y900" s="148"/>
    </row>
    <row r="901" spans="25:25" x14ac:dyDescent="0.25">
      <c r="Y901" s="148"/>
    </row>
    <row r="902" spans="25:25" x14ac:dyDescent="0.25">
      <c r="Y902" s="148"/>
    </row>
    <row r="903" spans="25:25" x14ac:dyDescent="0.25">
      <c r="Y903" s="148"/>
    </row>
    <row r="904" spans="25:25" x14ac:dyDescent="0.25">
      <c r="Y904" s="148"/>
    </row>
    <row r="905" spans="25:25" x14ac:dyDescent="0.25">
      <c r="Y905" s="148"/>
    </row>
    <row r="906" spans="25:25" x14ac:dyDescent="0.25">
      <c r="Y906" s="148"/>
    </row>
    <row r="907" spans="25:25" x14ac:dyDescent="0.25">
      <c r="Y907" s="148"/>
    </row>
    <row r="908" spans="25:25" x14ac:dyDescent="0.25">
      <c r="Y908" s="148"/>
    </row>
    <row r="909" spans="25:25" x14ac:dyDescent="0.25">
      <c r="Y909" s="148"/>
    </row>
    <row r="910" spans="25:25" x14ac:dyDescent="0.25">
      <c r="Y910" s="148"/>
    </row>
    <row r="911" spans="25:25" x14ac:dyDescent="0.25">
      <c r="Y911" s="148"/>
    </row>
    <row r="912" spans="25:25" x14ac:dyDescent="0.25">
      <c r="Y912" s="148"/>
    </row>
    <row r="913" spans="25:25" x14ac:dyDescent="0.25">
      <c r="Y913" s="148"/>
    </row>
    <row r="914" spans="25:25" x14ac:dyDescent="0.25">
      <c r="Y914" s="148"/>
    </row>
    <row r="915" spans="25:25" x14ac:dyDescent="0.25">
      <c r="Y915" s="148"/>
    </row>
    <row r="916" spans="25:25" x14ac:dyDescent="0.25">
      <c r="Y916" s="148"/>
    </row>
    <row r="917" spans="25:25" x14ac:dyDescent="0.25">
      <c r="Y917" s="148"/>
    </row>
    <row r="918" spans="25:25" x14ac:dyDescent="0.25">
      <c r="Y918" s="148"/>
    </row>
    <row r="919" spans="25:25" x14ac:dyDescent="0.25">
      <c r="Y919" s="148"/>
    </row>
    <row r="920" spans="25:25" x14ac:dyDescent="0.25">
      <c r="Y920" s="148"/>
    </row>
    <row r="921" spans="25:25" x14ac:dyDescent="0.25">
      <c r="Y921" s="148"/>
    </row>
    <row r="922" spans="25:25" x14ac:dyDescent="0.25">
      <c r="Y922" s="148"/>
    </row>
    <row r="923" spans="25:25" x14ac:dyDescent="0.25">
      <c r="Y923" s="148"/>
    </row>
    <row r="924" spans="25:25" x14ac:dyDescent="0.25">
      <c r="Y924" s="148"/>
    </row>
    <row r="925" spans="25:25" x14ac:dyDescent="0.25">
      <c r="Y925" s="148"/>
    </row>
    <row r="926" spans="25:25" x14ac:dyDescent="0.25">
      <c r="Y926" s="148"/>
    </row>
    <row r="927" spans="25:25" x14ac:dyDescent="0.25">
      <c r="Y927" s="148"/>
    </row>
    <row r="928" spans="25:25" x14ac:dyDescent="0.25">
      <c r="Y928" s="148"/>
    </row>
    <row r="929" spans="25:25" x14ac:dyDescent="0.25">
      <c r="Y929" s="148"/>
    </row>
    <row r="930" spans="25:25" x14ac:dyDescent="0.25">
      <c r="Y930" s="148"/>
    </row>
    <row r="931" spans="25:25" x14ac:dyDescent="0.25">
      <c r="Y931" s="148"/>
    </row>
    <row r="932" spans="25:25" x14ac:dyDescent="0.25">
      <c r="Y932" s="148"/>
    </row>
    <row r="933" spans="25:25" x14ac:dyDescent="0.25">
      <c r="Y933" s="148"/>
    </row>
    <row r="934" spans="25:25" x14ac:dyDescent="0.25">
      <c r="Y934" s="148"/>
    </row>
    <row r="935" spans="25:25" x14ac:dyDescent="0.25">
      <c r="Y935" s="148"/>
    </row>
    <row r="936" spans="25:25" x14ac:dyDescent="0.25">
      <c r="Y936" s="148"/>
    </row>
    <row r="937" spans="25:25" x14ac:dyDescent="0.25">
      <c r="Y937" s="148"/>
    </row>
    <row r="938" spans="25:25" x14ac:dyDescent="0.25">
      <c r="Y938" s="148"/>
    </row>
    <row r="939" spans="25:25" x14ac:dyDescent="0.25">
      <c r="Y939" s="148"/>
    </row>
    <row r="940" spans="25:25" x14ac:dyDescent="0.25">
      <c r="Y940" s="148"/>
    </row>
    <row r="941" spans="25:25" x14ac:dyDescent="0.25">
      <c r="Y941" s="148"/>
    </row>
    <row r="942" spans="25:25" x14ac:dyDescent="0.25">
      <c r="Y942" s="148"/>
    </row>
    <row r="943" spans="25:25" x14ac:dyDescent="0.25">
      <c r="Y943" s="148"/>
    </row>
    <row r="944" spans="25:25" x14ac:dyDescent="0.25">
      <c r="Y944" s="148"/>
    </row>
    <row r="945" spans="25:25" x14ac:dyDescent="0.25">
      <c r="Y945" s="148"/>
    </row>
    <row r="946" spans="25:25" x14ac:dyDescent="0.25">
      <c r="Y946" s="148"/>
    </row>
    <row r="947" spans="25:25" x14ac:dyDescent="0.25">
      <c r="Y947" s="148"/>
    </row>
    <row r="948" spans="25:25" x14ac:dyDescent="0.25">
      <c r="Y948" s="148"/>
    </row>
    <row r="949" spans="25:25" x14ac:dyDescent="0.25">
      <c r="Y949" s="148"/>
    </row>
    <row r="950" spans="25:25" x14ac:dyDescent="0.25">
      <c r="Y950" s="148"/>
    </row>
    <row r="951" spans="25:25" x14ac:dyDescent="0.25">
      <c r="Y951" s="148"/>
    </row>
    <row r="952" spans="25:25" x14ac:dyDescent="0.25">
      <c r="Y952" s="148"/>
    </row>
    <row r="953" spans="25:25" x14ac:dyDescent="0.25">
      <c r="Y953" s="148"/>
    </row>
    <row r="954" spans="25:25" x14ac:dyDescent="0.25">
      <c r="Y954" s="148"/>
    </row>
    <row r="955" spans="25:25" x14ac:dyDescent="0.25">
      <c r="Y955" s="148"/>
    </row>
    <row r="956" spans="25:25" x14ac:dyDescent="0.25">
      <c r="Y956" s="148"/>
    </row>
    <row r="957" spans="25:25" x14ac:dyDescent="0.25">
      <c r="Y957" s="148"/>
    </row>
    <row r="958" spans="25:25" x14ac:dyDescent="0.25">
      <c r="Y958" s="148"/>
    </row>
    <row r="959" spans="25:25" x14ac:dyDescent="0.25">
      <c r="Y959" s="148"/>
    </row>
    <row r="960" spans="25:25" x14ac:dyDescent="0.25">
      <c r="Y960" s="148"/>
    </row>
    <row r="961" spans="25:25" x14ac:dyDescent="0.25">
      <c r="Y961" s="148"/>
    </row>
    <row r="962" spans="25:25" x14ac:dyDescent="0.25">
      <c r="Y962" s="148"/>
    </row>
    <row r="963" spans="25:25" x14ac:dyDescent="0.25">
      <c r="Y963" s="148"/>
    </row>
    <row r="964" spans="25:25" x14ac:dyDescent="0.25">
      <c r="Y964" s="148"/>
    </row>
    <row r="965" spans="25:25" x14ac:dyDescent="0.25">
      <c r="Y965" s="148"/>
    </row>
    <row r="966" spans="25:25" x14ac:dyDescent="0.25">
      <c r="Y966" s="148"/>
    </row>
    <row r="967" spans="25:25" x14ac:dyDescent="0.25">
      <c r="Y967" s="148"/>
    </row>
    <row r="968" spans="25:25" x14ac:dyDescent="0.25">
      <c r="Y968" s="148"/>
    </row>
    <row r="969" spans="25:25" x14ac:dyDescent="0.25">
      <c r="Y969" s="148"/>
    </row>
    <row r="970" spans="25:25" x14ac:dyDescent="0.25">
      <c r="Y970" s="148"/>
    </row>
    <row r="971" spans="25:25" x14ac:dyDescent="0.25">
      <c r="Y971" s="148"/>
    </row>
    <row r="972" spans="25:25" x14ac:dyDescent="0.25">
      <c r="Y972" s="148"/>
    </row>
    <row r="973" spans="25:25" x14ac:dyDescent="0.25">
      <c r="Y973" s="148"/>
    </row>
    <row r="974" spans="25:25" x14ac:dyDescent="0.25">
      <c r="Y974" s="148"/>
    </row>
    <row r="975" spans="25:25" x14ac:dyDescent="0.25">
      <c r="Y975" s="148"/>
    </row>
    <row r="976" spans="25:25" x14ac:dyDescent="0.25">
      <c r="Y976" s="148"/>
    </row>
    <row r="977" spans="25:25" x14ac:dyDescent="0.25">
      <c r="Y977" s="148"/>
    </row>
    <row r="978" spans="25:25" x14ac:dyDescent="0.25">
      <c r="Y978" s="148"/>
    </row>
    <row r="979" spans="25:25" x14ac:dyDescent="0.25">
      <c r="Y979" s="148"/>
    </row>
    <row r="980" spans="25:25" x14ac:dyDescent="0.25">
      <c r="Y980" s="148"/>
    </row>
    <row r="981" spans="25:25" x14ac:dyDescent="0.25">
      <c r="Y981" s="148"/>
    </row>
    <row r="982" spans="25:25" x14ac:dyDescent="0.25">
      <c r="Y982" s="148"/>
    </row>
    <row r="983" spans="25:25" x14ac:dyDescent="0.25">
      <c r="Y983" s="148"/>
    </row>
    <row r="984" spans="25:25" x14ac:dyDescent="0.25">
      <c r="Y984" s="148"/>
    </row>
    <row r="985" spans="25:25" x14ac:dyDescent="0.25">
      <c r="Y985" s="148"/>
    </row>
    <row r="986" spans="25:25" x14ac:dyDescent="0.25">
      <c r="Y986" s="148"/>
    </row>
    <row r="987" spans="25:25" x14ac:dyDescent="0.25">
      <c r="Y987" s="148"/>
    </row>
    <row r="988" spans="25:25" x14ac:dyDescent="0.25">
      <c r="Y988" s="148"/>
    </row>
    <row r="989" spans="25:25" x14ac:dyDescent="0.25">
      <c r="Y989" s="148"/>
    </row>
    <row r="990" spans="25:25" x14ac:dyDescent="0.25">
      <c r="Y990" s="148"/>
    </row>
    <row r="991" spans="25:25" x14ac:dyDescent="0.25">
      <c r="Y991" s="148"/>
    </row>
    <row r="992" spans="25:25" x14ac:dyDescent="0.25">
      <c r="Y992" s="148"/>
    </row>
    <row r="993" spans="25:25" x14ac:dyDescent="0.25">
      <c r="Y993" s="148"/>
    </row>
    <row r="994" spans="25:25" x14ac:dyDescent="0.25">
      <c r="Y994" s="148"/>
    </row>
    <row r="995" spans="25:25" x14ac:dyDescent="0.25">
      <c r="Y995" s="148"/>
    </row>
    <row r="996" spans="25:25" x14ac:dyDescent="0.25">
      <c r="Y996" s="148"/>
    </row>
    <row r="997" spans="25:25" x14ac:dyDescent="0.25">
      <c r="Y997" s="148"/>
    </row>
    <row r="998" spans="25:25" x14ac:dyDescent="0.25">
      <c r="Y998" s="148"/>
    </row>
    <row r="999" spans="25:25" x14ac:dyDescent="0.25">
      <c r="Y999" s="148"/>
    </row>
    <row r="1000" spans="25:25" x14ac:dyDescent="0.25">
      <c r="Y1000" s="148"/>
    </row>
    <row r="1001" spans="25:25" x14ac:dyDescent="0.25">
      <c r="Y1001" s="148"/>
    </row>
    <row r="1002" spans="25:25" x14ac:dyDescent="0.25">
      <c r="Y1002" s="148"/>
    </row>
    <row r="1003" spans="25:25" x14ac:dyDescent="0.25">
      <c r="Y1003" s="148"/>
    </row>
    <row r="1004" spans="25:25" x14ac:dyDescent="0.25">
      <c r="Y1004" s="148"/>
    </row>
    <row r="1005" spans="25:25" x14ac:dyDescent="0.25">
      <c r="Y1005" s="148"/>
    </row>
    <row r="1006" spans="25:25" x14ac:dyDescent="0.25">
      <c r="Y1006" s="148"/>
    </row>
    <row r="1007" spans="25:25" x14ac:dyDescent="0.25">
      <c r="Y1007" s="148"/>
    </row>
    <row r="1008" spans="25:25" x14ac:dyDescent="0.25">
      <c r="Y1008" s="148"/>
    </row>
    <row r="1009" spans="25:25" x14ac:dyDescent="0.25">
      <c r="Y1009" s="148"/>
    </row>
    <row r="1010" spans="25:25" x14ac:dyDescent="0.25">
      <c r="Y1010" s="148"/>
    </row>
    <row r="1011" spans="25:25" x14ac:dyDescent="0.25">
      <c r="Y1011" s="148"/>
    </row>
    <row r="1012" spans="25:25" x14ac:dyDescent="0.25">
      <c r="Y1012" s="148"/>
    </row>
    <row r="1013" spans="25:25" x14ac:dyDescent="0.25">
      <c r="Y1013" s="148"/>
    </row>
    <row r="1014" spans="25:25" x14ac:dyDescent="0.25">
      <c r="Y1014" s="148"/>
    </row>
    <row r="1015" spans="25:25" x14ac:dyDescent="0.25">
      <c r="Y1015" s="148"/>
    </row>
    <row r="1016" spans="25:25" x14ac:dyDescent="0.25">
      <c r="Y1016" s="148"/>
    </row>
    <row r="1017" spans="25:25" x14ac:dyDescent="0.25">
      <c r="Y1017" s="148"/>
    </row>
    <row r="1018" spans="25:25" x14ac:dyDescent="0.25">
      <c r="Y1018" s="148"/>
    </row>
    <row r="1019" spans="25:25" x14ac:dyDescent="0.25">
      <c r="Y1019" s="148"/>
    </row>
    <row r="1020" spans="25:25" x14ac:dyDescent="0.25">
      <c r="Y1020" s="148"/>
    </row>
    <row r="1021" spans="25:25" x14ac:dyDescent="0.25">
      <c r="Y1021" s="148"/>
    </row>
    <row r="1022" spans="25:25" x14ac:dyDescent="0.25">
      <c r="Y1022" s="148"/>
    </row>
    <row r="1023" spans="25:25" x14ac:dyDescent="0.25">
      <c r="Y1023" s="148"/>
    </row>
    <row r="1024" spans="25:25" x14ac:dyDescent="0.25">
      <c r="Y1024" s="148"/>
    </row>
    <row r="1025" spans="25:25" x14ac:dyDescent="0.25">
      <c r="Y1025" s="148"/>
    </row>
    <row r="1026" spans="25:25" x14ac:dyDescent="0.25">
      <c r="Y1026" s="148"/>
    </row>
    <row r="1027" spans="25:25" x14ac:dyDescent="0.25">
      <c r="Y1027" s="148"/>
    </row>
    <row r="1028" spans="25:25" x14ac:dyDescent="0.25">
      <c r="Y1028" s="148"/>
    </row>
    <row r="1029" spans="25:25" x14ac:dyDescent="0.25">
      <c r="Y1029" s="148"/>
    </row>
    <row r="1030" spans="25:25" x14ac:dyDescent="0.25">
      <c r="Y1030" s="148"/>
    </row>
    <row r="1031" spans="25:25" x14ac:dyDescent="0.25">
      <c r="Y1031" s="148"/>
    </row>
    <row r="1032" spans="25:25" x14ac:dyDescent="0.25">
      <c r="Y1032" s="148"/>
    </row>
    <row r="1033" spans="25:25" x14ac:dyDescent="0.25">
      <c r="Y1033" s="148"/>
    </row>
    <row r="1034" spans="25:25" x14ac:dyDescent="0.25">
      <c r="Y1034" s="148"/>
    </row>
    <row r="1035" spans="25:25" x14ac:dyDescent="0.25">
      <c r="Y1035" s="148"/>
    </row>
    <row r="1036" spans="25:25" x14ac:dyDescent="0.25">
      <c r="Y1036" s="148"/>
    </row>
    <row r="1037" spans="25:25" x14ac:dyDescent="0.25">
      <c r="Y1037" s="148"/>
    </row>
    <row r="1038" spans="25:25" x14ac:dyDescent="0.25">
      <c r="Y1038" s="148"/>
    </row>
    <row r="1039" spans="25:25" x14ac:dyDescent="0.25">
      <c r="Y1039" s="148"/>
    </row>
    <row r="1040" spans="25:25" x14ac:dyDescent="0.25">
      <c r="Y1040" s="148"/>
    </row>
    <row r="1041" spans="25:25" x14ac:dyDescent="0.25">
      <c r="Y1041" s="148"/>
    </row>
    <row r="1042" spans="25:25" x14ac:dyDescent="0.25">
      <c r="Y1042" s="148"/>
    </row>
    <row r="1043" spans="25:25" x14ac:dyDescent="0.25">
      <c r="Y1043" s="148"/>
    </row>
    <row r="1044" spans="25:25" x14ac:dyDescent="0.25">
      <c r="Y1044" s="148"/>
    </row>
    <row r="1045" spans="25:25" x14ac:dyDescent="0.25">
      <c r="Y1045" s="148"/>
    </row>
    <row r="1046" spans="25:25" x14ac:dyDescent="0.25">
      <c r="Y1046" s="148"/>
    </row>
    <row r="1047" spans="25:25" x14ac:dyDescent="0.25">
      <c r="Y1047" s="148"/>
    </row>
    <row r="1048" spans="25:25" x14ac:dyDescent="0.25">
      <c r="Y1048" s="148"/>
    </row>
    <row r="1049" spans="25:25" x14ac:dyDescent="0.25">
      <c r="Y1049" s="148"/>
    </row>
    <row r="1050" spans="25:25" x14ac:dyDescent="0.25">
      <c r="Y1050" s="148"/>
    </row>
    <row r="1051" spans="25:25" x14ac:dyDescent="0.25">
      <c r="Y1051" s="148"/>
    </row>
    <row r="1052" spans="25:25" x14ac:dyDescent="0.25">
      <c r="Y1052" s="148"/>
    </row>
    <row r="1053" spans="25:25" x14ac:dyDescent="0.25">
      <c r="Y1053" s="148"/>
    </row>
    <row r="1054" spans="25:25" x14ac:dyDescent="0.25">
      <c r="Y1054" s="148"/>
    </row>
    <row r="1055" spans="25:25" x14ac:dyDescent="0.25">
      <c r="Y1055" s="148"/>
    </row>
    <row r="1056" spans="25:25" x14ac:dyDescent="0.25">
      <c r="Y1056" s="148"/>
    </row>
    <row r="1057" spans="25:25" x14ac:dyDescent="0.25">
      <c r="Y1057" s="148"/>
    </row>
    <row r="1058" spans="25:25" x14ac:dyDescent="0.25">
      <c r="Y1058" s="148"/>
    </row>
    <row r="1059" spans="25:25" x14ac:dyDescent="0.25">
      <c r="Y1059" s="148"/>
    </row>
    <row r="1060" spans="25:25" x14ac:dyDescent="0.25">
      <c r="Y1060" s="148"/>
    </row>
    <row r="1061" spans="25:25" x14ac:dyDescent="0.25">
      <c r="Y1061" s="148"/>
    </row>
    <row r="1062" spans="25:25" x14ac:dyDescent="0.25">
      <c r="Y1062" s="148"/>
    </row>
    <row r="1063" spans="25:25" x14ac:dyDescent="0.25">
      <c r="Y1063" s="148"/>
    </row>
    <row r="1064" spans="25:25" x14ac:dyDescent="0.25">
      <c r="Y1064" s="148"/>
    </row>
    <row r="1065" spans="25:25" x14ac:dyDescent="0.25">
      <c r="Y1065" s="148"/>
    </row>
    <row r="1066" spans="25:25" x14ac:dyDescent="0.25">
      <c r="Y1066" s="148"/>
    </row>
    <row r="1067" spans="25:25" x14ac:dyDescent="0.25">
      <c r="Y1067" s="148"/>
    </row>
    <row r="1068" spans="25:25" x14ac:dyDescent="0.25">
      <c r="Y1068" s="148"/>
    </row>
    <row r="1069" spans="25:25" x14ac:dyDescent="0.25">
      <c r="Y1069" s="148"/>
    </row>
    <row r="1070" spans="25:25" x14ac:dyDescent="0.25">
      <c r="Y1070" s="148"/>
    </row>
    <row r="1071" spans="25:25" x14ac:dyDescent="0.25">
      <c r="Y1071" s="148"/>
    </row>
    <row r="1072" spans="25:25" x14ac:dyDescent="0.25">
      <c r="Y1072" s="148"/>
    </row>
    <row r="1073" spans="25:25" x14ac:dyDescent="0.25">
      <c r="Y1073" s="148"/>
    </row>
    <row r="1074" spans="25:25" x14ac:dyDescent="0.25">
      <c r="Y1074" s="148"/>
    </row>
    <row r="1075" spans="25:25" x14ac:dyDescent="0.25">
      <c r="Y1075" s="148"/>
    </row>
    <row r="1076" spans="25:25" x14ac:dyDescent="0.25">
      <c r="Y1076" s="148"/>
    </row>
    <row r="1077" spans="25:25" x14ac:dyDescent="0.25">
      <c r="Y1077" s="148"/>
    </row>
    <row r="1078" spans="25:25" x14ac:dyDescent="0.25">
      <c r="Y1078" s="148"/>
    </row>
    <row r="1079" spans="25:25" x14ac:dyDescent="0.25">
      <c r="Y1079" s="148"/>
    </row>
    <row r="1080" spans="25:25" x14ac:dyDescent="0.25">
      <c r="Y1080" s="148"/>
    </row>
    <row r="1081" spans="25:25" x14ac:dyDescent="0.25">
      <c r="Y1081" s="148"/>
    </row>
    <row r="1082" spans="25:25" x14ac:dyDescent="0.25">
      <c r="Y1082" s="148"/>
    </row>
    <row r="1083" spans="25:25" x14ac:dyDescent="0.25">
      <c r="Y1083" s="148"/>
    </row>
    <row r="1084" spans="25:25" x14ac:dyDescent="0.25">
      <c r="Y1084" s="148"/>
    </row>
    <row r="1085" spans="25:25" x14ac:dyDescent="0.25">
      <c r="Y1085" s="148"/>
    </row>
    <row r="1086" spans="25:25" x14ac:dyDescent="0.25">
      <c r="Y1086" s="148"/>
    </row>
    <row r="1087" spans="25:25" x14ac:dyDescent="0.25">
      <c r="Y1087" s="148"/>
    </row>
    <row r="1088" spans="25:25" x14ac:dyDescent="0.25">
      <c r="Y1088" s="148"/>
    </row>
    <row r="1089" spans="25:25" x14ac:dyDescent="0.25">
      <c r="Y1089" s="148"/>
    </row>
    <row r="1090" spans="25:25" x14ac:dyDescent="0.25">
      <c r="Y1090" s="148"/>
    </row>
    <row r="1091" spans="25:25" x14ac:dyDescent="0.25">
      <c r="Y1091" s="148"/>
    </row>
    <row r="1092" spans="25:25" x14ac:dyDescent="0.25">
      <c r="Y1092" s="148"/>
    </row>
    <row r="1093" spans="25:25" x14ac:dyDescent="0.25">
      <c r="Y1093" s="148"/>
    </row>
    <row r="1094" spans="25:25" x14ac:dyDescent="0.25">
      <c r="Y1094" s="148"/>
    </row>
    <row r="1095" spans="25:25" x14ac:dyDescent="0.25">
      <c r="Y1095" s="148"/>
    </row>
    <row r="1096" spans="25:25" x14ac:dyDescent="0.25">
      <c r="Y1096" s="148"/>
    </row>
    <row r="1097" spans="25:25" x14ac:dyDescent="0.25">
      <c r="Y1097" s="148"/>
    </row>
    <row r="1098" spans="25:25" x14ac:dyDescent="0.25">
      <c r="Y1098" s="148"/>
    </row>
    <row r="1099" spans="25:25" x14ac:dyDescent="0.25">
      <c r="Y1099" s="148"/>
    </row>
    <row r="1100" spans="25:25" x14ac:dyDescent="0.25">
      <c r="Y1100" s="148"/>
    </row>
    <row r="1101" spans="25:25" x14ac:dyDescent="0.25">
      <c r="Y1101" s="148"/>
    </row>
    <row r="1102" spans="25:25" x14ac:dyDescent="0.25">
      <c r="Y1102" s="148"/>
    </row>
    <row r="1103" spans="25:25" x14ac:dyDescent="0.25">
      <c r="Y1103" s="148"/>
    </row>
    <row r="1104" spans="25:25" x14ac:dyDescent="0.25">
      <c r="Y1104" s="148"/>
    </row>
    <row r="1105" spans="25:25" x14ac:dyDescent="0.25">
      <c r="Y1105" s="148"/>
    </row>
    <row r="1106" spans="25:25" x14ac:dyDescent="0.25">
      <c r="Y1106" s="148"/>
    </row>
    <row r="1107" spans="25:25" x14ac:dyDescent="0.25">
      <c r="Y1107" s="148"/>
    </row>
    <row r="1108" spans="25:25" x14ac:dyDescent="0.25">
      <c r="Y1108" s="148"/>
    </row>
    <row r="1109" spans="25:25" x14ac:dyDescent="0.25">
      <c r="Y1109" s="148"/>
    </row>
    <row r="1110" spans="25:25" x14ac:dyDescent="0.25">
      <c r="Y1110" s="148"/>
    </row>
    <row r="1111" spans="25:25" x14ac:dyDescent="0.25">
      <c r="Y1111" s="148"/>
    </row>
    <row r="1112" spans="25:25" x14ac:dyDescent="0.25">
      <c r="Y1112" s="148"/>
    </row>
    <row r="1113" spans="25:25" x14ac:dyDescent="0.25">
      <c r="Y1113" s="148"/>
    </row>
    <row r="1114" spans="25:25" x14ac:dyDescent="0.25">
      <c r="Y1114" s="148"/>
    </row>
    <row r="1115" spans="25:25" x14ac:dyDescent="0.25">
      <c r="Y1115" s="148"/>
    </row>
    <row r="1116" spans="25:25" x14ac:dyDescent="0.25">
      <c r="Y1116" s="148"/>
    </row>
    <row r="1117" spans="25:25" x14ac:dyDescent="0.25">
      <c r="Y1117" s="148"/>
    </row>
    <row r="1118" spans="25:25" x14ac:dyDescent="0.25">
      <c r="Y1118" s="148"/>
    </row>
    <row r="1119" spans="25:25" x14ac:dyDescent="0.25">
      <c r="Y1119" s="148"/>
    </row>
    <row r="1120" spans="25:25" x14ac:dyDescent="0.25">
      <c r="Y1120" s="148"/>
    </row>
    <row r="1121" spans="25:25" x14ac:dyDescent="0.25">
      <c r="Y1121" s="148"/>
    </row>
    <row r="1122" spans="25:25" x14ac:dyDescent="0.25">
      <c r="Y1122" s="148"/>
    </row>
    <row r="1123" spans="25:25" x14ac:dyDescent="0.25">
      <c r="Y1123" s="148"/>
    </row>
    <row r="1124" spans="25:25" x14ac:dyDescent="0.25">
      <c r="Y1124" s="148"/>
    </row>
    <row r="1125" spans="25:25" x14ac:dyDescent="0.25">
      <c r="Y1125" s="148"/>
    </row>
    <row r="1126" spans="25:25" x14ac:dyDescent="0.25">
      <c r="Y1126" s="148"/>
    </row>
    <row r="1127" spans="25:25" x14ac:dyDescent="0.25">
      <c r="Y1127" s="148"/>
    </row>
    <row r="1128" spans="25:25" x14ac:dyDescent="0.25">
      <c r="Y1128" s="148"/>
    </row>
    <row r="1129" spans="25:25" x14ac:dyDescent="0.25">
      <c r="Y1129" s="148"/>
    </row>
    <row r="1130" spans="25:25" x14ac:dyDescent="0.25">
      <c r="Y1130" s="148"/>
    </row>
    <row r="1131" spans="25:25" x14ac:dyDescent="0.25">
      <c r="Y1131" s="148"/>
    </row>
    <row r="1132" spans="25:25" x14ac:dyDescent="0.25">
      <c r="Y1132" s="148"/>
    </row>
    <row r="1133" spans="25:25" x14ac:dyDescent="0.25">
      <c r="Y1133" s="148"/>
    </row>
    <row r="1134" spans="25:25" x14ac:dyDescent="0.25">
      <c r="Y1134" s="148"/>
    </row>
    <row r="1135" spans="25:25" x14ac:dyDescent="0.25">
      <c r="Y1135" s="148"/>
    </row>
    <row r="1136" spans="25:25" x14ac:dyDescent="0.25">
      <c r="Y1136" s="148"/>
    </row>
    <row r="1137" spans="25:25" x14ac:dyDescent="0.25">
      <c r="Y1137" s="148"/>
    </row>
    <row r="1138" spans="25:25" x14ac:dyDescent="0.25">
      <c r="Y1138" s="148"/>
    </row>
    <row r="1139" spans="25:25" x14ac:dyDescent="0.25">
      <c r="Y1139" s="148"/>
    </row>
    <row r="1140" spans="25:25" x14ac:dyDescent="0.25">
      <c r="Y1140" s="148"/>
    </row>
    <row r="1141" spans="25:25" x14ac:dyDescent="0.25">
      <c r="Y1141" s="148"/>
    </row>
    <row r="1142" spans="25:25" x14ac:dyDescent="0.25">
      <c r="Y1142" s="148"/>
    </row>
    <row r="1143" spans="25:25" x14ac:dyDescent="0.25">
      <c r="Y1143" s="148"/>
    </row>
    <row r="1144" spans="25:25" x14ac:dyDescent="0.25">
      <c r="Y1144" s="148"/>
    </row>
    <row r="1145" spans="25:25" x14ac:dyDescent="0.25">
      <c r="Y1145" s="148"/>
    </row>
    <row r="1146" spans="25:25" x14ac:dyDescent="0.25">
      <c r="Y1146" s="148"/>
    </row>
    <row r="1147" spans="25:25" x14ac:dyDescent="0.25">
      <c r="Y1147" s="148"/>
    </row>
    <row r="1148" spans="25:25" x14ac:dyDescent="0.25">
      <c r="Y1148" s="148"/>
    </row>
    <row r="1149" spans="25:25" x14ac:dyDescent="0.25">
      <c r="Y1149" s="148"/>
    </row>
    <row r="1150" spans="25:25" x14ac:dyDescent="0.25">
      <c r="Y1150" s="148"/>
    </row>
    <row r="1151" spans="25:25" x14ac:dyDescent="0.25">
      <c r="Y1151" s="148"/>
    </row>
    <row r="1152" spans="25:25" x14ac:dyDescent="0.25">
      <c r="Y1152" s="148"/>
    </row>
    <row r="1153" spans="25:25" x14ac:dyDescent="0.25">
      <c r="Y1153" s="148"/>
    </row>
    <row r="1154" spans="25:25" x14ac:dyDescent="0.25">
      <c r="Y1154" s="148"/>
    </row>
    <row r="1155" spans="25:25" x14ac:dyDescent="0.25">
      <c r="Y1155" s="148"/>
    </row>
    <row r="1156" spans="25:25" x14ac:dyDescent="0.25">
      <c r="Y1156" s="148"/>
    </row>
    <row r="1157" spans="25:25" x14ac:dyDescent="0.25">
      <c r="Y1157" s="148"/>
    </row>
    <row r="1158" spans="25:25" x14ac:dyDescent="0.25">
      <c r="Y1158" s="148"/>
    </row>
    <row r="1159" spans="25:25" x14ac:dyDescent="0.25">
      <c r="Y1159" s="148"/>
    </row>
    <row r="1160" spans="25:25" x14ac:dyDescent="0.25">
      <c r="Y1160" s="148"/>
    </row>
    <row r="1161" spans="25:25" x14ac:dyDescent="0.25">
      <c r="Y1161" s="148"/>
    </row>
    <row r="1162" spans="25:25" x14ac:dyDescent="0.25">
      <c r="Y1162" s="148"/>
    </row>
    <row r="1163" spans="25:25" x14ac:dyDescent="0.25">
      <c r="Y1163" s="148"/>
    </row>
    <row r="1164" spans="25:25" x14ac:dyDescent="0.25">
      <c r="Y1164" s="148"/>
    </row>
    <row r="1165" spans="25:25" x14ac:dyDescent="0.25">
      <c r="Y1165" s="148"/>
    </row>
    <row r="1166" spans="25:25" x14ac:dyDescent="0.25">
      <c r="Y1166" s="148"/>
    </row>
    <row r="1167" spans="25:25" x14ac:dyDescent="0.25">
      <c r="Y1167" s="148"/>
    </row>
    <row r="1168" spans="25:25" x14ac:dyDescent="0.25">
      <c r="Y1168" s="148"/>
    </row>
    <row r="1169" spans="25:25" x14ac:dyDescent="0.25">
      <c r="Y1169" s="148"/>
    </row>
    <row r="1170" spans="25:25" x14ac:dyDescent="0.25">
      <c r="Y1170" s="148"/>
    </row>
    <row r="1171" spans="25:25" x14ac:dyDescent="0.25">
      <c r="Y1171" s="148"/>
    </row>
    <row r="1172" spans="25:25" x14ac:dyDescent="0.25">
      <c r="Y1172" s="148"/>
    </row>
    <row r="1173" spans="25:25" x14ac:dyDescent="0.25">
      <c r="Y1173" s="148"/>
    </row>
    <row r="1174" spans="25:25" x14ac:dyDescent="0.25">
      <c r="Y1174" s="148"/>
    </row>
    <row r="1175" spans="25:25" x14ac:dyDescent="0.25">
      <c r="Y1175" s="148"/>
    </row>
    <row r="1176" spans="25:25" x14ac:dyDescent="0.25">
      <c r="Y1176" s="148"/>
    </row>
    <row r="1177" spans="25:25" x14ac:dyDescent="0.25">
      <c r="Y1177" s="148"/>
    </row>
    <row r="1178" spans="25:25" x14ac:dyDescent="0.25">
      <c r="Y1178" s="148"/>
    </row>
    <row r="1179" spans="25:25" x14ac:dyDescent="0.25">
      <c r="Y1179" s="148"/>
    </row>
    <row r="1180" spans="25:25" x14ac:dyDescent="0.25">
      <c r="Y1180" s="148"/>
    </row>
    <row r="1181" spans="25:25" x14ac:dyDescent="0.25">
      <c r="Y1181" s="148"/>
    </row>
    <row r="1182" spans="25:25" x14ac:dyDescent="0.25">
      <c r="Y1182" s="148"/>
    </row>
    <row r="1183" spans="25:25" x14ac:dyDescent="0.25">
      <c r="Y1183" s="148"/>
    </row>
    <row r="1184" spans="25:25" x14ac:dyDescent="0.25">
      <c r="Y1184" s="148"/>
    </row>
    <row r="1185" spans="25:25" x14ac:dyDescent="0.25">
      <c r="Y1185" s="148"/>
    </row>
    <row r="1186" spans="25:25" x14ac:dyDescent="0.25">
      <c r="Y1186" s="148"/>
    </row>
    <row r="1187" spans="25:25" x14ac:dyDescent="0.25">
      <c r="Y1187" s="148"/>
    </row>
    <row r="1188" spans="25:25" x14ac:dyDescent="0.25">
      <c r="Y1188" s="148"/>
    </row>
    <row r="1189" spans="25:25" x14ac:dyDescent="0.25">
      <c r="Y1189" s="148"/>
    </row>
    <row r="1190" spans="25:25" x14ac:dyDescent="0.25">
      <c r="Y1190" s="148"/>
    </row>
    <row r="1191" spans="25:25" x14ac:dyDescent="0.25">
      <c r="Y1191" s="148"/>
    </row>
    <row r="1192" spans="25:25" x14ac:dyDescent="0.25">
      <c r="Y1192" s="148"/>
    </row>
    <row r="1193" spans="25:25" x14ac:dyDescent="0.25">
      <c r="Y1193" s="148"/>
    </row>
    <row r="1194" spans="25:25" x14ac:dyDescent="0.25">
      <c r="Y1194" s="148"/>
    </row>
    <row r="1195" spans="25:25" x14ac:dyDescent="0.25">
      <c r="Y1195" s="148"/>
    </row>
    <row r="1196" spans="25:25" x14ac:dyDescent="0.25">
      <c r="Y1196" s="148"/>
    </row>
    <row r="1197" spans="25:25" x14ac:dyDescent="0.25">
      <c r="Y1197" s="148"/>
    </row>
    <row r="1198" spans="25:25" x14ac:dyDescent="0.25">
      <c r="Y1198" s="148"/>
    </row>
    <row r="1199" spans="25:25" x14ac:dyDescent="0.25">
      <c r="Y1199" s="148"/>
    </row>
    <row r="1200" spans="25:25" x14ac:dyDescent="0.25">
      <c r="Y1200" s="148"/>
    </row>
    <row r="1201" spans="25:25" x14ac:dyDescent="0.25">
      <c r="Y1201" s="148"/>
    </row>
    <row r="1202" spans="25:25" x14ac:dyDescent="0.25">
      <c r="Y1202" s="148"/>
    </row>
    <row r="1203" spans="25:25" x14ac:dyDescent="0.25">
      <c r="Y1203" s="148"/>
    </row>
    <row r="1204" spans="25:25" x14ac:dyDescent="0.25">
      <c r="Y1204" s="148"/>
    </row>
    <row r="1205" spans="25:25" x14ac:dyDescent="0.25">
      <c r="Y1205" s="148"/>
    </row>
    <row r="1206" spans="25:25" x14ac:dyDescent="0.25">
      <c r="Y1206" s="148"/>
    </row>
    <row r="1207" spans="25:25" x14ac:dyDescent="0.25">
      <c r="Y1207" s="148"/>
    </row>
    <row r="1208" spans="25:25" x14ac:dyDescent="0.25">
      <c r="Y1208" s="148"/>
    </row>
    <row r="1209" spans="25:25" x14ac:dyDescent="0.25">
      <c r="Y1209" s="148"/>
    </row>
    <row r="1210" spans="25:25" x14ac:dyDescent="0.25">
      <c r="Y1210" s="148"/>
    </row>
    <row r="1211" spans="25:25" x14ac:dyDescent="0.25">
      <c r="Y1211" s="148"/>
    </row>
    <row r="1212" spans="25:25" x14ac:dyDescent="0.25">
      <c r="Y1212" s="148"/>
    </row>
    <row r="1213" spans="25:25" x14ac:dyDescent="0.25">
      <c r="Y1213" s="148"/>
    </row>
    <row r="1214" spans="25:25" x14ac:dyDescent="0.25">
      <c r="Y1214" s="148"/>
    </row>
    <row r="1215" spans="25:25" x14ac:dyDescent="0.25">
      <c r="Y1215" s="148"/>
    </row>
    <row r="1216" spans="25:25" x14ac:dyDescent="0.25">
      <c r="Y1216" s="148"/>
    </row>
    <row r="1217" spans="25:25" x14ac:dyDescent="0.25">
      <c r="Y1217" s="148"/>
    </row>
    <row r="1218" spans="25:25" x14ac:dyDescent="0.25">
      <c r="Y1218" s="148"/>
    </row>
    <row r="1219" spans="25:25" x14ac:dyDescent="0.25">
      <c r="Y1219" s="148"/>
    </row>
    <row r="1220" spans="25:25" x14ac:dyDescent="0.25">
      <c r="Y1220" s="148"/>
    </row>
    <row r="1221" spans="25:25" x14ac:dyDescent="0.25">
      <c r="Y1221" s="148"/>
    </row>
    <row r="1222" spans="25:25" x14ac:dyDescent="0.25">
      <c r="Y1222" s="148"/>
    </row>
    <row r="1223" spans="25:25" x14ac:dyDescent="0.25">
      <c r="Y1223" s="148"/>
    </row>
    <row r="1224" spans="25:25" x14ac:dyDescent="0.25">
      <c r="Y1224" s="148"/>
    </row>
    <row r="1225" spans="25:25" x14ac:dyDescent="0.25">
      <c r="Y1225" s="148"/>
    </row>
    <row r="1226" spans="25:25" x14ac:dyDescent="0.25">
      <c r="Y1226" s="148"/>
    </row>
    <row r="1227" spans="25:25" x14ac:dyDescent="0.25">
      <c r="Y1227" s="148"/>
    </row>
    <row r="1228" spans="25:25" x14ac:dyDescent="0.25">
      <c r="Y1228" s="148"/>
    </row>
    <row r="1229" spans="25:25" x14ac:dyDescent="0.25">
      <c r="Y1229" s="148"/>
    </row>
    <row r="1230" spans="25:25" x14ac:dyDescent="0.25">
      <c r="Y1230" s="148"/>
    </row>
    <row r="1231" spans="25:25" x14ac:dyDescent="0.25">
      <c r="Y1231" s="148"/>
    </row>
    <row r="1232" spans="25:25" x14ac:dyDescent="0.25">
      <c r="Y1232" s="148"/>
    </row>
    <row r="1233" spans="25:25" x14ac:dyDescent="0.25">
      <c r="Y1233" s="148"/>
    </row>
    <row r="1234" spans="25:25" x14ac:dyDescent="0.25">
      <c r="Y1234" s="148"/>
    </row>
    <row r="1235" spans="25:25" x14ac:dyDescent="0.25">
      <c r="Y1235" s="148"/>
    </row>
    <row r="1236" spans="25:25" x14ac:dyDescent="0.25">
      <c r="Y1236" s="148"/>
    </row>
    <row r="1237" spans="25:25" x14ac:dyDescent="0.25">
      <c r="Y1237" s="148"/>
    </row>
    <row r="1238" spans="25:25" x14ac:dyDescent="0.25">
      <c r="Y1238" s="148"/>
    </row>
    <row r="1239" spans="25:25" x14ac:dyDescent="0.25">
      <c r="Y1239" s="148"/>
    </row>
    <row r="1240" spans="25:25" x14ac:dyDescent="0.25">
      <c r="Y1240" s="148"/>
    </row>
    <row r="1241" spans="25:25" x14ac:dyDescent="0.25">
      <c r="Y1241" s="148"/>
    </row>
    <row r="1242" spans="25:25" x14ac:dyDescent="0.25">
      <c r="Y1242" s="148"/>
    </row>
    <row r="1243" spans="25:25" x14ac:dyDescent="0.25">
      <c r="Y1243" s="148"/>
    </row>
    <row r="1244" spans="25:25" x14ac:dyDescent="0.25">
      <c r="Y1244" s="148"/>
    </row>
    <row r="1245" spans="25:25" x14ac:dyDescent="0.25">
      <c r="Y1245" s="148"/>
    </row>
    <row r="1246" spans="25:25" x14ac:dyDescent="0.25">
      <c r="Y1246" s="148"/>
    </row>
    <row r="1247" spans="25:25" x14ac:dyDescent="0.25">
      <c r="Y1247" s="148"/>
    </row>
    <row r="1248" spans="25:25" x14ac:dyDescent="0.25">
      <c r="Y1248" s="148"/>
    </row>
    <row r="1249" spans="25:25" x14ac:dyDescent="0.25">
      <c r="Y1249" s="148"/>
    </row>
    <row r="1250" spans="25:25" x14ac:dyDescent="0.25">
      <c r="Y1250" s="148"/>
    </row>
    <row r="1251" spans="25:25" x14ac:dyDescent="0.25">
      <c r="Y1251" s="148"/>
    </row>
    <row r="1252" spans="25:25" x14ac:dyDescent="0.25">
      <c r="Y1252" s="148"/>
    </row>
    <row r="1253" spans="25:25" x14ac:dyDescent="0.25">
      <c r="Y1253" s="148"/>
    </row>
    <row r="1254" spans="25:25" x14ac:dyDescent="0.25">
      <c r="Y1254" s="148"/>
    </row>
    <row r="1255" spans="25:25" x14ac:dyDescent="0.25">
      <c r="Y1255" s="148"/>
    </row>
    <row r="1256" spans="25:25" x14ac:dyDescent="0.25">
      <c r="Y1256" s="148"/>
    </row>
    <row r="1257" spans="25:25" x14ac:dyDescent="0.25">
      <c r="Y1257" s="148"/>
    </row>
    <row r="1258" spans="25:25" x14ac:dyDescent="0.25">
      <c r="Y1258" s="148"/>
    </row>
    <row r="1259" spans="25:25" x14ac:dyDescent="0.25">
      <c r="Y1259" s="148"/>
    </row>
    <row r="1260" spans="25:25" x14ac:dyDescent="0.25">
      <c r="Y1260" s="148"/>
    </row>
    <row r="1261" spans="25:25" x14ac:dyDescent="0.25">
      <c r="Y1261" s="148"/>
    </row>
    <row r="1262" spans="25:25" x14ac:dyDescent="0.25">
      <c r="Y1262" s="148"/>
    </row>
    <row r="1263" spans="25:25" x14ac:dyDescent="0.25">
      <c r="Y1263" s="148"/>
    </row>
    <row r="1264" spans="25:25" x14ac:dyDescent="0.25">
      <c r="Y1264" s="148"/>
    </row>
    <row r="1265" spans="25:25" x14ac:dyDescent="0.25">
      <c r="Y1265" s="148"/>
    </row>
    <row r="1266" spans="25:25" x14ac:dyDescent="0.25">
      <c r="Y1266" s="148"/>
    </row>
    <row r="1267" spans="25:25" x14ac:dyDescent="0.25">
      <c r="Y1267" s="148"/>
    </row>
    <row r="1268" spans="25:25" x14ac:dyDescent="0.25">
      <c r="Y1268" s="148"/>
    </row>
    <row r="1269" spans="25:25" x14ac:dyDescent="0.25">
      <c r="Y1269" s="148"/>
    </row>
    <row r="1270" spans="25:25" x14ac:dyDescent="0.25">
      <c r="Y1270" s="148"/>
    </row>
    <row r="1271" spans="25:25" x14ac:dyDescent="0.25">
      <c r="Y1271" s="148"/>
    </row>
    <row r="1272" spans="25:25" x14ac:dyDescent="0.25">
      <c r="Y1272" s="148"/>
    </row>
    <row r="1273" spans="25:25" x14ac:dyDescent="0.25">
      <c r="Y1273" s="148"/>
    </row>
    <row r="1274" spans="25:25" x14ac:dyDescent="0.25">
      <c r="Y1274" s="148"/>
    </row>
    <row r="1275" spans="25:25" x14ac:dyDescent="0.25">
      <c r="Y1275" s="148"/>
    </row>
    <row r="1276" spans="25:25" x14ac:dyDescent="0.25">
      <c r="Y1276" s="148"/>
    </row>
    <row r="1277" spans="25:25" x14ac:dyDescent="0.25">
      <c r="Y1277" s="148"/>
    </row>
    <row r="1278" spans="25:25" x14ac:dyDescent="0.25">
      <c r="Y1278" s="148"/>
    </row>
    <row r="1279" spans="25:25" x14ac:dyDescent="0.25">
      <c r="Y1279" s="148"/>
    </row>
    <row r="1280" spans="25:25" x14ac:dyDescent="0.25">
      <c r="Y1280" s="148"/>
    </row>
    <row r="1281" spans="25:25" x14ac:dyDescent="0.25">
      <c r="Y1281" s="148"/>
    </row>
    <row r="1282" spans="25:25" x14ac:dyDescent="0.25">
      <c r="Y1282" s="148"/>
    </row>
    <row r="1283" spans="25:25" x14ac:dyDescent="0.25">
      <c r="Y1283" s="148"/>
    </row>
    <row r="1284" spans="25:25" x14ac:dyDescent="0.25">
      <c r="Y1284" s="148"/>
    </row>
    <row r="1285" spans="25:25" x14ac:dyDescent="0.25">
      <c r="Y1285" s="148"/>
    </row>
    <row r="1286" spans="25:25" x14ac:dyDescent="0.25">
      <c r="Y1286" s="148"/>
    </row>
    <row r="1287" spans="25:25" x14ac:dyDescent="0.25">
      <c r="Y1287" s="148"/>
    </row>
    <row r="1288" spans="25:25" x14ac:dyDescent="0.25">
      <c r="Y1288" s="148"/>
    </row>
    <row r="1289" spans="25:25" x14ac:dyDescent="0.25">
      <c r="Y1289" s="148"/>
    </row>
    <row r="1290" spans="25:25" x14ac:dyDescent="0.25">
      <c r="Y1290" s="148"/>
    </row>
    <row r="1291" spans="25:25" x14ac:dyDescent="0.25">
      <c r="Y1291" s="148"/>
    </row>
    <row r="1292" spans="25:25" x14ac:dyDescent="0.25">
      <c r="Y1292" s="148"/>
    </row>
    <row r="1293" spans="25:25" x14ac:dyDescent="0.25">
      <c r="Y1293" s="148"/>
    </row>
    <row r="1294" spans="25:25" x14ac:dyDescent="0.25">
      <c r="Y1294" s="148"/>
    </row>
    <row r="1295" spans="25:25" x14ac:dyDescent="0.25">
      <c r="Y1295" s="148"/>
    </row>
    <row r="1296" spans="25:25" x14ac:dyDescent="0.25">
      <c r="Y1296" s="148"/>
    </row>
    <row r="1297" spans="25:25" x14ac:dyDescent="0.25">
      <c r="Y1297" s="148"/>
    </row>
    <row r="1298" spans="25:25" x14ac:dyDescent="0.25">
      <c r="Y1298" s="148"/>
    </row>
    <row r="1299" spans="25:25" x14ac:dyDescent="0.25">
      <c r="Y1299" s="148"/>
    </row>
    <row r="1300" spans="25:25" x14ac:dyDescent="0.25">
      <c r="Y1300" s="148"/>
    </row>
    <row r="1301" spans="25:25" x14ac:dyDescent="0.25">
      <c r="Y1301" s="148"/>
    </row>
    <row r="1302" spans="25:25" x14ac:dyDescent="0.25">
      <c r="Y1302" s="148"/>
    </row>
    <row r="1303" spans="25:25" x14ac:dyDescent="0.25">
      <c r="Y1303" s="148"/>
    </row>
    <row r="1304" spans="25:25" x14ac:dyDescent="0.25">
      <c r="Y1304" s="148"/>
    </row>
    <row r="1305" spans="25:25" x14ac:dyDescent="0.25">
      <c r="Y1305" s="148"/>
    </row>
    <row r="1306" spans="25:25" x14ac:dyDescent="0.25">
      <c r="Y1306" s="148"/>
    </row>
    <row r="1307" spans="25:25" x14ac:dyDescent="0.25">
      <c r="Y1307" s="148"/>
    </row>
    <row r="1308" spans="25:25" x14ac:dyDescent="0.25">
      <c r="Y1308" s="148"/>
    </row>
    <row r="1309" spans="25:25" x14ac:dyDescent="0.25">
      <c r="Y1309" s="148"/>
    </row>
    <row r="1310" spans="25:25" x14ac:dyDescent="0.25">
      <c r="Y1310" s="148"/>
    </row>
    <row r="1311" spans="25:25" x14ac:dyDescent="0.25">
      <c r="Y1311" s="148"/>
    </row>
    <row r="1312" spans="25:25" x14ac:dyDescent="0.25">
      <c r="Y1312" s="148"/>
    </row>
    <row r="1313" spans="25:25" x14ac:dyDescent="0.25">
      <c r="Y1313" s="148"/>
    </row>
    <row r="1314" spans="25:25" x14ac:dyDescent="0.25">
      <c r="Y1314" s="148"/>
    </row>
    <row r="1315" spans="25:25" x14ac:dyDescent="0.25">
      <c r="Y1315" s="148"/>
    </row>
    <row r="1316" spans="25:25" x14ac:dyDescent="0.25">
      <c r="Y1316" s="148"/>
    </row>
    <row r="1317" spans="25:25" x14ac:dyDescent="0.25">
      <c r="Y1317" s="148"/>
    </row>
    <row r="1318" spans="25:25" x14ac:dyDescent="0.25">
      <c r="Y1318" s="148"/>
    </row>
    <row r="1319" spans="25:25" x14ac:dyDescent="0.25">
      <c r="Y1319" s="148"/>
    </row>
    <row r="1320" spans="25:25" x14ac:dyDescent="0.25">
      <c r="Y1320" s="148"/>
    </row>
    <row r="1321" spans="25:25" x14ac:dyDescent="0.25">
      <c r="Y1321" s="148"/>
    </row>
    <row r="1322" spans="25:25" x14ac:dyDescent="0.25">
      <c r="Y1322" s="148"/>
    </row>
    <row r="1323" spans="25:25" x14ac:dyDescent="0.25">
      <c r="Y1323" s="148"/>
    </row>
    <row r="1324" spans="25:25" x14ac:dyDescent="0.25">
      <c r="Y1324" s="148"/>
    </row>
    <row r="1325" spans="25:25" x14ac:dyDescent="0.25">
      <c r="Y1325" s="148"/>
    </row>
    <row r="1326" spans="25:25" x14ac:dyDescent="0.25">
      <c r="Y1326" s="148"/>
    </row>
    <row r="1327" spans="25:25" x14ac:dyDescent="0.25">
      <c r="Y1327" s="148"/>
    </row>
    <row r="1328" spans="25:25" x14ac:dyDescent="0.25">
      <c r="Y1328" s="148"/>
    </row>
    <row r="1329" spans="25:25" x14ac:dyDescent="0.25">
      <c r="Y1329" s="148"/>
    </row>
    <row r="1330" spans="25:25" x14ac:dyDescent="0.25">
      <c r="Y1330" s="148"/>
    </row>
    <row r="1331" spans="25:25" x14ac:dyDescent="0.25">
      <c r="Y1331" s="148"/>
    </row>
    <row r="1332" spans="25:25" x14ac:dyDescent="0.25">
      <c r="Y1332" s="148"/>
    </row>
    <row r="1333" spans="25:25" x14ac:dyDescent="0.25">
      <c r="Y1333" s="148"/>
    </row>
    <row r="1334" spans="25:25" x14ac:dyDescent="0.25">
      <c r="Y1334" s="148"/>
    </row>
    <row r="1335" spans="25:25" x14ac:dyDescent="0.25">
      <c r="Y1335" s="148"/>
    </row>
    <row r="1336" spans="25:25" x14ac:dyDescent="0.25">
      <c r="Y1336" s="148"/>
    </row>
    <row r="1337" spans="25:25" x14ac:dyDescent="0.25">
      <c r="Y1337" s="148"/>
    </row>
    <row r="1338" spans="25:25" x14ac:dyDescent="0.25">
      <c r="Y1338" s="148"/>
    </row>
    <row r="1339" spans="25:25" x14ac:dyDescent="0.25">
      <c r="Y1339" s="148"/>
    </row>
    <row r="1340" spans="25:25" x14ac:dyDescent="0.25">
      <c r="Y1340" s="148"/>
    </row>
    <row r="1341" spans="25:25" x14ac:dyDescent="0.25">
      <c r="Y1341" s="148"/>
    </row>
    <row r="1342" spans="25:25" x14ac:dyDescent="0.25">
      <c r="Y1342" s="148"/>
    </row>
    <row r="1343" spans="25:25" x14ac:dyDescent="0.25">
      <c r="Y1343" s="148"/>
    </row>
    <row r="1344" spans="25:25" x14ac:dyDescent="0.25">
      <c r="Y1344" s="148"/>
    </row>
    <row r="1345" spans="25:25" x14ac:dyDescent="0.25">
      <c r="Y1345" s="148"/>
    </row>
    <row r="1346" spans="25:25" x14ac:dyDescent="0.25">
      <c r="Y1346" s="148"/>
    </row>
    <row r="1347" spans="25:25" x14ac:dyDescent="0.25">
      <c r="Y1347" s="148"/>
    </row>
    <row r="1348" spans="25:25" x14ac:dyDescent="0.25">
      <c r="Y1348" s="148"/>
    </row>
    <row r="1349" spans="25:25" x14ac:dyDescent="0.25">
      <c r="Y1349" s="148"/>
    </row>
    <row r="1350" spans="25:25" x14ac:dyDescent="0.25">
      <c r="Y1350" s="148"/>
    </row>
    <row r="1351" spans="25:25" x14ac:dyDescent="0.25">
      <c r="Y1351" s="148"/>
    </row>
    <row r="1352" spans="25:25" x14ac:dyDescent="0.25">
      <c r="Y1352" s="148"/>
    </row>
    <row r="1353" spans="25:25" x14ac:dyDescent="0.25">
      <c r="Y1353" s="148"/>
    </row>
    <row r="1354" spans="25:25" x14ac:dyDescent="0.25">
      <c r="Y1354" s="148"/>
    </row>
    <row r="1355" spans="25:25" x14ac:dyDescent="0.25">
      <c r="Y1355" s="148"/>
    </row>
    <row r="1356" spans="25:25" x14ac:dyDescent="0.25">
      <c r="Y1356" s="148"/>
    </row>
    <row r="1357" spans="25:25" x14ac:dyDescent="0.25">
      <c r="Y1357" s="148"/>
    </row>
    <row r="1358" spans="25:25" x14ac:dyDescent="0.25">
      <c r="Y1358" s="148"/>
    </row>
    <row r="1359" spans="25:25" x14ac:dyDescent="0.25">
      <c r="Y1359" s="148"/>
    </row>
    <row r="1360" spans="25:25" x14ac:dyDescent="0.25">
      <c r="Y1360" s="148"/>
    </row>
    <row r="1361" spans="25:25" x14ac:dyDescent="0.25">
      <c r="Y1361" s="148"/>
    </row>
    <row r="1362" spans="25:25" x14ac:dyDescent="0.25">
      <c r="Y1362" s="148"/>
    </row>
    <row r="1363" spans="25:25" x14ac:dyDescent="0.25">
      <c r="Y1363" s="148"/>
    </row>
    <row r="1364" spans="25:25" x14ac:dyDescent="0.25">
      <c r="Y1364" s="148"/>
    </row>
    <row r="1365" spans="25:25" x14ac:dyDescent="0.25">
      <c r="Y1365" s="148"/>
    </row>
    <row r="1366" spans="25:25" x14ac:dyDescent="0.25">
      <c r="Y1366" s="148"/>
    </row>
    <row r="1367" spans="25:25" x14ac:dyDescent="0.25">
      <c r="Y1367" s="148"/>
    </row>
    <row r="1368" spans="25:25" x14ac:dyDescent="0.25">
      <c r="Y1368" s="148"/>
    </row>
    <row r="1369" spans="25:25" x14ac:dyDescent="0.25">
      <c r="Y1369" s="148"/>
    </row>
    <row r="1370" spans="25:25" x14ac:dyDescent="0.25">
      <c r="Y1370" s="148"/>
    </row>
    <row r="1371" spans="25:25" x14ac:dyDescent="0.25">
      <c r="Y1371" s="148"/>
    </row>
    <row r="1372" spans="25:25" x14ac:dyDescent="0.25">
      <c r="Y1372" s="148"/>
    </row>
    <row r="1373" spans="25:25" x14ac:dyDescent="0.25">
      <c r="Y1373" s="148"/>
    </row>
    <row r="1374" spans="25:25" x14ac:dyDescent="0.25">
      <c r="Y1374" s="148"/>
    </row>
    <row r="1375" spans="25:25" x14ac:dyDescent="0.25">
      <c r="Y1375" s="148"/>
    </row>
    <row r="1376" spans="25:25" x14ac:dyDescent="0.25">
      <c r="Y1376" s="148"/>
    </row>
    <row r="1377" spans="25:25" x14ac:dyDescent="0.25">
      <c r="Y1377" s="148"/>
    </row>
    <row r="1378" spans="25:25" x14ac:dyDescent="0.25">
      <c r="Y1378" s="148"/>
    </row>
    <row r="1379" spans="25:25" x14ac:dyDescent="0.25">
      <c r="Y1379" s="148"/>
    </row>
    <row r="1380" spans="25:25" x14ac:dyDescent="0.25">
      <c r="Y1380" s="148"/>
    </row>
    <row r="1381" spans="25:25" x14ac:dyDescent="0.25">
      <c r="Y1381" s="148"/>
    </row>
    <row r="1382" spans="25:25" x14ac:dyDescent="0.25">
      <c r="Y1382" s="148"/>
    </row>
    <row r="1383" spans="25:25" x14ac:dyDescent="0.25">
      <c r="Y1383" s="148"/>
    </row>
    <row r="1384" spans="25:25" x14ac:dyDescent="0.25">
      <c r="Y1384" s="148"/>
    </row>
    <row r="1385" spans="25:25" x14ac:dyDescent="0.25">
      <c r="Y1385" s="148"/>
    </row>
    <row r="1386" spans="25:25" x14ac:dyDescent="0.25">
      <c r="Y1386" s="148"/>
    </row>
    <row r="1387" spans="25:25" x14ac:dyDescent="0.25">
      <c r="Y1387" s="148"/>
    </row>
    <row r="1388" spans="25:25" x14ac:dyDescent="0.25">
      <c r="Y1388" s="148"/>
    </row>
    <row r="1389" spans="25:25" x14ac:dyDescent="0.25">
      <c r="Y1389" s="148"/>
    </row>
    <row r="1390" spans="25:25" x14ac:dyDescent="0.25">
      <c r="Y1390" s="148"/>
    </row>
    <row r="1391" spans="25:25" x14ac:dyDescent="0.25">
      <c r="Y1391" s="148"/>
    </row>
    <row r="1392" spans="25:25" x14ac:dyDescent="0.25">
      <c r="Y1392" s="148"/>
    </row>
    <row r="1393" spans="25:25" x14ac:dyDescent="0.25">
      <c r="Y1393" s="148"/>
    </row>
    <row r="1394" spans="25:25" x14ac:dyDescent="0.25">
      <c r="Y1394" s="148"/>
    </row>
    <row r="1395" spans="25:25" x14ac:dyDescent="0.25">
      <c r="Y1395" s="148"/>
    </row>
    <row r="1396" spans="25:25" x14ac:dyDescent="0.25">
      <c r="Y1396" s="148"/>
    </row>
    <row r="1397" spans="25:25" x14ac:dyDescent="0.25">
      <c r="Y1397" s="148"/>
    </row>
    <row r="1398" spans="25:25" x14ac:dyDescent="0.25">
      <c r="Y1398" s="148"/>
    </row>
    <row r="1399" spans="25:25" x14ac:dyDescent="0.25">
      <c r="Y1399" s="148"/>
    </row>
    <row r="1400" spans="25:25" x14ac:dyDescent="0.25">
      <c r="Y1400" s="148"/>
    </row>
    <row r="1401" spans="25:25" x14ac:dyDescent="0.25">
      <c r="Y1401" s="148"/>
    </row>
    <row r="1402" spans="25:25" x14ac:dyDescent="0.25">
      <c r="Y1402" s="148"/>
    </row>
    <row r="1403" spans="25:25" x14ac:dyDescent="0.25">
      <c r="Y1403" s="148"/>
    </row>
    <row r="1404" spans="25:25" x14ac:dyDescent="0.25">
      <c r="Y1404" s="148"/>
    </row>
    <row r="1405" spans="25:25" x14ac:dyDescent="0.25">
      <c r="Y1405" s="148"/>
    </row>
    <row r="1406" spans="25:25" x14ac:dyDescent="0.25">
      <c r="Y1406" s="148"/>
    </row>
    <row r="1407" spans="25:25" x14ac:dyDescent="0.25">
      <c r="Y1407" s="148"/>
    </row>
    <row r="1408" spans="25:25" x14ac:dyDescent="0.25">
      <c r="Y1408" s="148"/>
    </row>
    <row r="1409" spans="25:25" x14ac:dyDescent="0.25">
      <c r="Y1409" s="148"/>
    </row>
    <row r="1410" spans="25:25" x14ac:dyDescent="0.25">
      <c r="Y1410" s="148"/>
    </row>
    <row r="1411" spans="25:25" x14ac:dyDescent="0.25">
      <c r="Y1411" s="148"/>
    </row>
    <row r="1412" spans="25:25" x14ac:dyDescent="0.25">
      <c r="Y1412" s="148"/>
    </row>
    <row r="1413" spans="25:25" x14ac:dyDescent="0.25">
      <c r="Y1413" s="148"/>
    </row>
    <row r="1414" spans="25:25" x14ac:dyDescent="0.25">
      <c r="Y1414" s="148"/>
    </row>
    <row r="1415" spans="25:25" x14ac:dyDescent="0.25">
      <c r="Y1415" s="148"/>
    </row>
    <row r="1416" spans="25:25" x14ac:dyDescent="0.25">
      <c r="Y1416" s="148"/>
    </row>
    <row r="1417" spans="25:25" x14ac:dyDescent="0.25">
      <c r="Y1417" s="148"/>
    </row>
    <row r="1418" spans="25:25" x14ac:dyDescent="0.25">
      <c r="Y1418" s="148"/>
    </row>
    <row r="1419" spans="25:25" x14ac:dyDescent="0.25">
      <c r="Y1419" s="148"/>
    </row>
    <row r="1420" spans="25:25" x14ac:dyDescent="0.25">
      <c r="Y1420" s="148"/>
    </row>
    <row r="1421" spans="25:25" x14ac:dyDescent="0.25">
      <c r="Y1421" s="148"/>
    </row>
    <row r="1422" spans="25:25" x14ac:dyDescent="0.25">
      <c r="Y1422" s="148"/>
    </row>
    <row r="1423" spans="25:25" x14ac:dyDescent="0.25">
      <c r="Y1423" s="148"/>
    </row>
    <row r="1424" spans="25:25" x14ac:dyDescent="0.25">
      <c r="Y1424" s="148"/>
    </row>
    <row r="1425" spans="25:25" x14ac:dyDescent="0.25">
      <c r="Y1425" s="148"/>
    </row>
    <row r="1426" spans="25:25" x14ac:dyDescent="0.25">
      <c r="Y1426" s="148"/>
    </row>
    <row r="1427" spans="25:25" x14ac:dyDescent="0.25">
      <c r="Y1427" s="148"/>
    </row>
    <row r="1428" spans="25:25" x14ac:dyDescent="0.25">
      <c r="Y1428" s="148"/>
    </row>
    <row r="1429" spans="25:25" x14ac:dyDescent="0.25">
      <c r="Y1429" s="148"/>
    </row>
    <row r="1430" spans="25:25" x14ac:dyDescent="0.25">
      <c r="Y1430" s="148"/>
    </row>
    <row r="1431" spans="25:25" x14ac:dyDescent="0.25">
      <c r="Y1431" s="148"/>
    </row>
    <row r="1432" spans="25:25" x14ac:dyDescent="0.25">
      <c r="Y1432" s="148"/>
    </row>
    <row r="1433" spans="25:25" x14ac:dyDescent="0.25">
      <c r="Y1433" s="148"/>
    </row>
    <row r="1434" spans="25:25" x14ac:dyDescent="0.25">
      <c r="Y1434" s="148"/>
    </row>
    <row r="1435" spans="25:25" x14ac:dyDescent="0.25">
      <c r="Y1435" s="148"/>
    </row>
    <row r="1436" spans="25:25" x14ac:dyDescent="0.25">
      <c r="Y1436" s="148"/>
    </row>
    <row r="1437" spans="25:25" x14ac:dyDescent="0.25">
      <c r="Y1437" s="148"/>
    </row>
    <row r="1438" spans="25:25" x14ac:dyDescent="0.25">
      <c r="Y1438" s="148"/>
    </row>
    <row r="1439" spans="25:25" x14ac:dyDescent="0.25">
      <c r="Y1439" s="148"/>
    </row>
    <row r="1440" spans="25:25" x14ac:dyDescent="0.25">
      <c r="Y1440" s="148"/>
    </row>
    <row r="1441" spans="25:25" x14ac:dyDescent="0.25">
      <c r="Y1441" s="148"/>
    </row>
    <row r="1442" spans="25:25" x14ac:dyDescent="0.25">
      <c r="Y1442" s="148"/>
    </row>
    <row r="1443" spans="25:25" x14ac:dyDescent="0.25">
      <c r="Y1443" s="148"/>
    </row>
    <row r="1444" spans="25:25" x14ac:dyDescent="0.25">
      <c r="Y1444" s="148"/>
    </row>
    <row r="1445" spans="25:25" x14ac:dyDescent="0.25">
      <c r="Y1445" s="148"/>
    </row>
    <row r="1446" spans="25:25" x14ac:dyDescent="0.25">
      <c r="Y1446" s="148"/>
    </row>
    <row r="1447" spans="25:25" x14ac:dyDescent="0.25">
      <c r="Y1447" s="148"/>
    </row>
    <row r="1448" spans="25:25" x14ac:dyDescent="0.25">
      <c r="Y1448" s="148"/>
    </row>
    <row r="1449" spans="25:25" x14ac:dyDescent="0.25">
      <c r="Y1449" s="148"/>
    </row>
    <row r="1450" spans="25:25" x14ac:dyDescent="0.25">
      <c r="Y1450" s="148"/>
    </row>
    <row r="1451" spans="25:25" x14ac:dyDescent="0.25">
      <c r="Y1451" s="148"/>
    </row>
    <row r="1452" spans="25:25" x14ac:dyDescent="0.25">
      <c r="Y1452" s="148"/>
    </row>
    <row r="1453" spans="25:25" x14ac:dyDescent="0.25">
      <c r="Y1453" s="148"/>
    </row>
    <row r="1454" spans="25:25" x14ac:dyDescent="0.25">
      <c r="Y1454" s="148"/>
    </row>
    <row r="1455" spans="25:25" x14ac:dyDescent="0.25">
      <c r="Y1455" s="148"/>
    </row>
    <row r="1456" spans="25:25" x14ac:dyDescent="0.25">
      <c r="Y1456" s="148"/>
    </row>
    <row r="1457" spans="25:25" x14ac:dyDescent="0.25">
      <c r="Y1457" s="148"/>
    </row>
    <row r="1458" spans="25:25" x14ac:dyDescent="0.25">
      <c r="Y1458" s="148"/>
    </row>
    <row r="1459" spans="25:25" x14ac:dyDescent="0.25">
      <c r="Y1459" s="148"/>
    </row>
    <row r="1460" spans="25:25" x14ac:dyDescent="0.25">
      <c r="Y1460" s="148"/>
    </row>
    <row r="1461" spans="25:25" x14ac:dyDescent="0.25">
      <c r="Y1461" s="148"/>
    </row>
    <row r="1462" spans="25:25" x14ac:dyDescent="0.25">
      <c r="Y1462" s="148"/>
    </row>
    <row r="1463" spans="25:25" x14ac:dyDescent="0.25">
      <c r="Y1463" s="148"/>
    </row>
    <row r="1464" spans="25:25" x14ac:dyDescent="0.25">
      <c r="Y1464" s="148"/>
    </row>
    <row r="1465" spans="25:25" x14ac:dyDescent="0.25">
      <c r="Y1465" s="148"/>
    </row>
    <row r="1466" spans="25:25" x14ac:dyDescent="0.25">
      <c r="Y1466" s="148"/>
    </row>
    <row r="1467" spans="25:25" x14ac:dyDescent="0.25">
      <c r="Y1467" s="148"/>
    </row>
    <row r="1468" spans="25:25" x14ac:dyDescent="0.25">
      <c r="Y1468" s="148"/>
    </row>
    <row r="1469" spans="25:25" x14ac:dyDescent="0.25">
      <c r="Y1469" s="148"/>
    </row>
    <row r="1470" spans="25:25" x14ac:dyDescent="0.25">
      <c r="Y1470" s="148"/>
    </row>
    <row r="1471" spans="25:25" x14ac:dyDescent="0.25">
      <c r="Y1471" s="148"/>
    </row>
    <row r="1472" spans="25:25" x14ac:dyDescent="0.25">
      <c r="Y1472" s="148"/>
    </row>
    <row r="1473" spans="25:25" x14ac:dyDescent="0.25">
      <c r="Y1473" s="148"/>
    </row>
    <row r="1474" spans="25:25" x14ac:dyDescent="0.25">
      <c r="Y1474" s="148"/>
    </row>
    <row r="1475" spans="25:25" x14ac:dyDescent="0.25">
      <c r="Y1475" s="148"/>
    </row>
    <row r="1476" spans="25:25" x14ac:dyDescent="0.25">
      <c r="Y1476" s="148"/>
    </row>
    <row r="1477" spans="25:25" x14ac:dyDescent="0.25">
      <c r="Y1477" s="148"/>
    </row>
    <row r="1478" spans="25:25" x14ac:dyDescent="0.25">
      <c r="Y1478" s="148"/>
    </row>
    <row r="1479" spans="25:25" x14ac:dyDescent="0.25">
      <c r="Y1479" s="148"/>
    </row>
    <row r="1480" spans="25:25" x14ac:dyDescent="0.25">
      <c r="Y1480" s="148"/>
    </row>
    <row r="1481" spans="25:25" x14ac:dyDescent="0.25">
      <c r="Y1481" s="148"/>
    </row>
    <row r="1482" spans="25:25" x14ac:dyDescent="0.25">
      <c r="Y1482" s="148"/>
    </row>
    <row r="1483" spans="25:25" x14ac:dyDescent="0.25">
      <c r="Y1483" s="148"/>
    </row>
    <row r="1484" spans="25:25" x14ac:dyDescent="0.25">
      <c r="Y1484" s="148"/>
    </row>
    <row r="1485" spans="25:25" x14ac:dyDescent="0.25">
      <c r="Y1485" s="148"/>
    </row>
    <row r="1486" spans="25:25" x14ac:dyDescent="0.25">
      <c r="Y1486" s="148"/>
    </row>
    <row r="1487" spans="25:25" x14ac:dyDescent="0.25">
      <c r="Y1487" s="148"/>
    </row>
    <row r="1488" spans="25:25" x14ac:dyDescent="0.25">
      <c r="Y1488" s="148"/>
    </row>
    <row r="1489" spans="25:25" x14ac:dyDescent="0.25">
      <c r="Y1489" s="148"/>
    </row>
    <row r="1490" spans="25:25" x14ac:dyDescent="0.25">
      <c r="Y1490" s="148"/>
    </row>
    <row r="1491" spans="25:25" x14ac:dyDescent="0.25">
      <c r="Y1491" s="148"/>
    </row>
    <row r="1492" spans="25:25" x14ac:dyDescent="0.25">
      <c r="Y1492" s="148"/>
    </row>
    <row r="1493" spans="25:25" x14ac:dyDescent="0.25">
      <c r="Y1493" s="148"/>
    </row>
    <row r="1494" spans="25:25" x14ac:dyDescent="0.25">
      <c r="Y1494" s="148"/>
    </row>
    <row r="1495" spans="25:25" x14ac:dyDescent="0.25">
      <c r="Y1495" s="148"/>
    </row>
    <row r="1496" spans="25:25" x14ac:dyDescent="0.25">
      <c r="Y1496" s="148"/>
    </row>
    <row r="1497" spans="25:25" x14ac:dyDescent="0.25">
      <c r="Y1497" s="148"/>
    </row>
    <row r="1498" spans="25:25" x14ac:dyDescent="0.25">
      <c r="Y1498" s="148"/>
    </row>
    <row r="1499" spans="25:25" x14ac:dyDescent="0.25">
      <c r="Y1499" s="148"/>
    </row>
    <row r="1500" spans="25:25" x14ac:dyDescent="0.25">
      <c r="Y1500" s="148"/>
    </row>
    <row r="1501" spans="25:25" x14ac:dyDescent="0.25">
      <c r="Y1501" s="148"/>
    </row>
    <row r="1502" spans="25:25" x14ac:dyDescent="0.25">
      <c r="Y1502" s="148"/>
    </row>
    <row r="1503" spans="25:25" x14ac:dyDescent="0.25">
      <c r="Y1503" s="148"/>
    </row>
    <row r="1504" spans="25:25" x14ac:dyDescent="0.25">
      <c r="Y1504" s="148"/>
    </row>
    <row r="1505" spans="25:25" x14ac:dyDescent="0.25">
      <c r="Y1505" s="148"/>
    </row>
    <row r="1506" spans="25:25" x14ac:dyDescent="0.25">
      <c r="Y1506" s="148"/>
    </row>
    <row r="1507" spans="25:25" x14ac:dyDescent="0.25">
      <c r="Y1507" s="148"/>
    </row>
    <row r="1508" spans="25:25" x14ac:dyDescent="0.25">
      <c r="Y1508" s="148"/>
    </row>
    <row r="1509" spans="25:25" x14ac:dyDescent="0.25">
      <c r="Y1509" s="148"/>
    </row>
    <row r="1510" spans="25:25" x14ac:dyDescent="0.25">
      <c r="Y1510" s="148"/>
    </row>
    <row r="1511" spans="25:25" x14ac:dyDescent="0.25">
      <c r="Y1511" s="148"/>
    </row>
    <row r="1512" spans="25:25" x14ac:dyDescent="0.25">
      <c r="Y1512" s="148"/>
    </row>
    <row r="1513" spans="25:25" x14ac:dyDescent="0.25">
      <c r="Y1513" s="148"/>
    </row>
    <row r="1514" spans="25:25" x14ac:dyDescent="0.25">
      <c r="Y1514" s="148"/>
    </row>
    <row r="1515" spans="25:25" x14ac:dyDescent="0.25">
      <c r="Y1515" s="148"/>
    </row>
    <row r="1516" spans="25:25" x14ac:dyDescent="0.25">
      <c r="Y1516" s="148"/>
    </row>
    <row r="1517" spans="25:25" x14ac:dyDescent="0.25">
      <c r="Y1517" s="148"/>
    </row>
    <row r="1518" spans="25:25" x14ac:dyDescent="0.25">
      <c r="Y1518" s="148"/>
    </row>
    <row r="1519" spans="25:25" x14ac:dyDescent="0.25">
      <c r="Y1519" s="148"/>
    </row>
    <row r="1520" spans="25:25" x14ac:dyDescent="0.25">
      <c r="Y1520" s="148"/>
    </row>
    <row r="1521" spans="25:25" x14ac:dyDescent="0.25">
      <c r="Y1521" s="148"/>
    </row>
    <row r="1522" spans="25:25" x14ac:dyDescent="0.25">
      <c r="Y1522" s="148"/>
    </row>
    <row r="1523" spans="25:25" x14ac:dyDescent="0.25">
      <c r="Y1523" s="148"/>
    </row>
    <row r="1524" spans="25:25" x14ac:dyDescent="0.25">
      <c r="Y1524" s="148"/>
    </row>
    <row r="1525" spans="25:25" x14ac:dyDescent="0.25">
      <c r="Y1525" s="148"/>
    </row>
    <row r="1526" spans="25:25" x14ac:dyDescent="0.25">
      <c r="Y1526" s="148"/>
    </row>
    <row r="1527" spans="25:25" x14ac:dyDescent="0.25">
      <c r="Y1527" s="148"/>
    </row>
    <row r="1528" spans="25:25" x14ac:dyDescent="0.25">
      <c r="Y1528" s="148"/>
    </row>
    <row r="1529" spans="25:25" x14ac:dyDescent="0.25">
      <c r="Y1529" s="148"/>
    </row>
    <row r="1530" spans="25:25" x14ac:dyDescent="0.25">
      <c r="Y1530" s="148"/>
    </row>
    <row r="1531" spans="25:25" x14ac:dyDescent="0.25">
      <c r="Y1531" s="148"/>
    </row>
    <row r="1532" spans="25:25" x14ac:dyDescent="0.25">
      <c r="Y1532" s="148"/>
    </row>
    <row r="1533" spans="25:25" x14ac:dyDescent="0.25">
      <c r="Y1533" s="148"/>
    </row>
    <row r="1534" spans="25:25" x14ac:dyDescent="0.25">
      <c r="Y1534" s="148"/>
    </row>
    <row r="1535" spans="25:25" x14ac:dyDescent="0.25">
      <c r="Y1535" s="148"/>
    </row>
    <row r="1536" spans="25:25" x14ac:dyDescent="0.25">
      <c r="Y1536" s="148"/>
    </row>
    <row r="1537" spans="25:25" x14ac:dyDescent="0.25">
      <c r="Y1537" s="148"/>
    </row>
    <row r="1538" spans="25:25" x14ac:dyDescent="0.25">
      <c r="Y1538" s="148"/>
    </row>
    <row r="1539" spans="25:25" x14ac:dyDescent="0.25">
      <c r="Y1539" s="148"/>
    </row>
    <row r="1540" spans="25:25" x14ac:dyDescent="0.25">
      <c r="Y1540" s="148"/>
    </row>
    <row r="1541" spans="25:25" x14ac:dyDescent="0.25">
      <c r="Y1541" s="148"/>
    </row>
    <row r="1542" spans="25:25" x14ac:dyDescent="0.25">
      <c r="Y1542" s="148"/>
    </row>
    <row r="1543" spans="25:25" x14ac:dyDescent="0.25">
      <c r="Y1543" s="148"/>
    </row>
    <row r="1544" spans="25:25" x14ac:dyDescent="0.25">
      <c r="Y1544" s="148"/>
    </row>
    <row r="1545" spans="25:25" x14ac:dyDescent="0.25">
      <c r="Y1545" s="148"/>
    </row>
    <row r="1546" spans="25:25" x14ac:dyDescent="0.25">
      <c r="Y1546" s="148"/>
    </row>
    <row r="1547" spans="25:25" x14ac:dyDescent="0.25">
      <c r="Y1547" s="148"/>
    </row>
    <row r="1548" spans="25:25" x14ac:dyDescent="0.25">
      <c r="Y1548" s="148"/>
    </row>
    <row r="1549" spans="25:25" x14ac:dyDescent="0.25">
      <c r="Y1549" s="148"/>
    </row>
    <row r="1550" spans="25:25" x14ac:dyDescent="0.25">
      <c r="Y1550" s="148"/>
    </row>
    <row r="1551" spans="25:25" x14ac:dyDescent="0.25">
      <c r="Y1551" s="148"/>
    </row>
    <row r="1552" spans="25:25" x14ac:dyDescent="0.25">
      <c r="Y1552" s="148"/>
    </row>
    <row r="1553" spans="25:25" x14ac:dyDescent="0.25">
      <c r="Y1553" s="148"/>
    </row>
    <row r="1554" spans="25:25" x14ac:dyDescent="0.25">
      <c r="Y1554" s="148"/>
    </row>
    <row r="1555" spans="25:25" x14ac:dyDescent="0.25">
      <c r="Y1555" s="148"/>
    </row>
    <row r="1556" spans="25:25" x14ac:dyDescent="0.25">
      <c r="Y1556" s="148"/>
    </row>
    <row r="1557" spans="25:25" x14ac:dyDescent="0.25">
      <c r="Y1557" s="148"/>
    </row>
    <row r="1558" spans="25:25" x14ac:dyDescent="0.25">
      <c r="Y1558" s="148"/>
    </row>
    <row r="1559" spans="25:25" x14ac:dyDescent="0.25">
      <c r="Y1559" s="148"/>
    </row>
    <row r="1560" spans="25:25" x14ac:dyDescent="0.25">
      <c r="Y1560" s="148"/>
    </row>
    <row r="1561" spans="25:25" x14ac:dyDescent="0.25">
      <c r="Y1561" s="148"/>
    </row>
    <row r="1562" spans="25:25" x14ac:dyDescent="0.25">
      <c r="Y1562" s="148"/>
    </row>
    <row r="1563" spans="25:25" x14ac:dyDescent="0.25">
      <c r="Y1563" s="148"/>
    </row>
    <row r="1564" spans="25:25" x14ac:dyDescent="0.25">
      <c r="Y1564" s="148"/>
    </row>
    <row r="1565" spans="25:25" x14ac:dyDescent="0.25">
      <c r="Y1565" s="148"/>
    </row>
    <row r="1566" spans="25:25" x14ac:dyDescent="0.25">
      <c r="Y1566" s="148"/>
    </row>
    <row r="1567" spans="25:25" x14ac:dyDescent="0.25">
      <c r="Y1567" s="148"/>
    </row>
    <row r="1568" spans="25:25" x14ac:dyDescent="0.25">
      <c r="Y1568" s="148"/>
    </row>
    <row r="1569" spans="25:25" x14ac:dyDescent="0.25">
      <c r="Y1569" s="148"/>
    </row>
    <row r="1570" spans="25:25" x14ac:dyDescent="0.25">
      <c r="Y1570" s="148"/>
    </row>
    <row r="1571" spans="25:25" x14ac:dyDescent="0.25">
      <c r="Y1571" s="148"/>
    </row>
    <row r="1572" spans="25:25" x14ac:dyDescent="0.25">
      <c r="Y1572" s="148"/>
    </row>
    <row r="1573" spans="25:25" x14ac:dyDescent="0.25">
      <c r="Y1573" s="148"/>
    </row>
    <row r="1574" spans="25:25" x14ac:dyDescent="0.25">
      <c r="Y1574" s="148"/>
    </row>
    <row r="1575" spans="25:25" x14ac:dyDescent="0.25">
      <c r="Y1575" s="148"/>
    </row>
    <row r="1576" spans="25:25" x14ac:dyDescent="0.25">
      <c r="Y1576" s="148"/>
    </row>
    <row r="1577" spans="25:25" x14ac:dyDescent="0.25">
      <c r="Y1577" s="148"/>
    </row>
    <row r="1578" spans="25:25" x14ac:dyDescent="0.25">
      <c r="Y1578" s="148"/>
    </row>
    <row r="1579" spans="25:25" x14ac:dyDescent="0.25">
      <c r="Y1579" s="148"/>
    </row>
    <row r="1580" spans="25:25" x14ac:dyDescent="0.25">
      <c r="Y1580" s="148"/>
    </row>
    <row r="1581" spans="25:25" x14ac:dyDescent="0.25">
      <c r="Y1581" s="148"/>
    </row>
    <row r="1582" spans="25:25" x14ac:dyDescent="0.25">
      <c r="Y1582" s="148"/>
    </row>
    <row r="1583" spans="25:25" x14ac:dyDescent="0.25">
      <c r="Y1583" s="148"/>
    </row>
    <row r="1584" spans="25:25" x14ac:dyDescent="0.25">
      <c r="Y1584" s="148"/>
    </row>
    <row r="1585" spans="25:25" x14ac:dyDescent="0.25">
      <c r="Y1585" s="148"/>
    </row>
    <row r="1586" spans="25:25" x14ac:dyDescent="0.25">
      <c r="Y1586" s="148"/>
    </row>
    <row r="1587" spans="25:25" x14ac:dyDescent="0.25">
      <c r="Y1587" s="148"/>
    </row>
    <row r="1588" spans="25:25" x14ac:dyDescent="0.25">
      <c r="Y1588" s="148"/>
    </row>
    <row r="1589" spans="25:25" x14ac:dyDescent="0.25">
      <c r="Y1589" s="148"/>
    </row>
    <row r="1590" spans="25:25" x14ac:dyDescent="0.25">
      <c r="Y1590" s="148"/>
    </row>
    <row r="1591" spans="25:25" x14ac:dyDescent="0.25">
      <c r="Y1591" s="148"/>
    </row>
    <row r="1592" spans="25:25" x14ac:dyDescent="0.25">
      <c r="Y1592" s="148"/>
    </row>
    <row r="1593" spans="25:25" x14ac:dyDescent="0.25">
      <c r="Y1593" s="148"/>
    </row>
    <row r="1594" spans="25:25" x14ac:dyDescent="0.25">
      <c r="Y1594" s="148"/>
    </row>
    <row r="1595" spans="25:25" x14ac:dyDescent="0.25">
      <c r="Y1595" s="148"/>
    </row>
    <row r="1596" spans="25:25" x14ac:dyDescent="0.25">
      <c r="Y1596" s="148"/>
    </row>
    <row r="1597" spans="25:25" x14ac:dyDescent="0.25">
      <c r="Y1597" s="148"/>
    </row>
    <row r="1598" spans="25:25" x14ac:dyDescent="0.25">
      <c r="Y1598" s="148"/>
    </row>
    <row r="1599" spans="25:25" x14ac:dyDescent="0.25">
      <c r="Y1599" s="148"/>
    </row>
    <row r="1600" spans="25:25" x14ac:dyDescent="0.25">
      <c r="Y1600" s="148"/>
    </row>
    <row r="1601" spans="25:25" x14ac:dyDescent="0.25">
      <c r="Y1601" s="148"/>
    </row>
    <row r="1602" spans="25:25" x14ac:dyDescent="0.25">
      <c r="Y1602" s="148"/>
    </row>
    <row r="1603" spans="25:25" x14ac:dyDescent="0.25">
      <c r="Y1603" s="148"/>
    </row>
    <row r="1604" spans="25:25" x14ac:dyDescent="0.25">
      <c r="Y1604" s="148"/>
    </row>
    <row r="1605" spans="25:25" x14ac:dyDescent="0.25">
      <c r="Y1605" s="148"/>
    </row>
    <row r="1606" spans="25:25" x14ac:dyDescent="0.25">
      <c r="Y1606" s="148"/>
    </row>
    <row r="1607" spans="25:25" x14ac:dyDescent="0.25">
      <c r="Y1607" s="148"/>
    </row>
    <row r="1608" spans="25:25" x14ac:dyDescent="0.25">
      <c r="Y1608" s="148"/>
    </row>
    <row r="1609" spans="25:25" x14ac:dyDescent="0.25">
      <c r="Y1609" s="148"/>
    </row>
    <row r="1610" spans="25:25" x14ac:dyDescent="0.25">
      <c r="Y1610" s="148"/>
    </row>
    <row r="1611" spans="25:25" x14ac:dyDescent="0.25">
      <c r="Y1611" s="148"/>
    </row>
    <row r="1612" spans="25:25" x14ac:dyDescent="0.25">
      <c r="Y1612" s="148"/>
    </row>
    <row r="1613" spans="25:25" x14ac:dyDescent="0.25">
      <c r="Y1613" s="148"/>
    </row>
    <row r="1614" spans="25:25" x14ac:dyDescent="0.25">
      <c r="Y1614" s="148"/>
    </row>
    <row r="1615" spans="25:25" x14ac:dyDescent="0.25">
      <c r="Y1615" s="148"/>
    </row>
    <row r="1616" spans="25:25" x14ac:dyDescent="0.25">
      <c r="Y1616" s="148"/>
    </row>
    <row r="1617" spans="25:25" x14ac:dyDescent="0.25">
      <c r="Y1617" s="148"/>
    </row>
    <row r="1618" spans="25:25" x14ac:dyDescent="0.25">
      <c r="Y1618" s="148"/>
    </row>
    <row r="1619" spans="25:25" x14ac:dyDescent="0.25">
      <c r="Y1619" s="148"/>
    </row>
    <row r="1620" spans="25:25" x14ac:dyDescent="0.25">
      <c r="Y1620" s="148"/>
    </row>
    <row r="1621" spans="25:25" x14ac:dyDescent="0.25">
      <c r="Y1621" s="148"/>
    </row>
    <row r="1622" spans="25:25" x14ac:dyDescent="0.25">
      <c r="Y1622" s="148"/>
    </row>
    <row r="1623" spans="25:25" x14ac:dyDescent="0.25">
      <c r="Y1623" s="148"/>
    </row>
    <row r="1624" spans="25:25" x14ac:dyDescent="0.25">
      <c r="Y1624" s="148"/>
    </row>
    <row r="1625" spans="25:25" x14ac:dyDescent="0.25">
      <c r="Y1625" s="148"/>
    </row>
    <row r="1626" spans="25:25" x14ac:dyDescent="0.25">
      <c r="Y1626" s="148"/>
    </row>
    <row r="1627" spans="25:25" x14ac:dyDescent="0.25">
      <c r="Y1627" s="148"/>
    </row>
    <row r="1628" spans="25:25" x14ac:dyDescent="0.25">
      <c r="Y1628" s="148"/>
    </row>
    <row r="1629" spans="25:25" x14ac:dyDescent="0.25">
      <c r="Y1629" s="148"/>
    </row>
    <row r="1630" spans="25:25" x14ac:dyDescent="0.25">
      <c r="Y1630" s="148"/>
    </row>
    <row r="1631" spans="25:25" x14ac:dyDescent="0.25">
      <c r="Y1631" s="148"/>
    </row>
  </sheetData>
  <mergeCells count="1">
    <mergeCell ref="C214:C215"/>
  </mergeCells>
  <phoneticPr fontId="0" type="noConversion"/>
  <printOptions horizontalCentered="1" verticalCentered="1"/>
  <pageMargins left="0.75" right="0.75" top="1" bottom="1" header="0.5" footer="0.5"/>
  <pageSetup scale="40" firstPageNumber="45" orientation="portrait" useFirstPageNumber="1" r:id="rId1"/>
  <headerFooter alignWithMargins="0">
    <oddHeader>&amp;L&amp;"Lucida Grande,Bold Italic"&amp;K000000PROGRAM LEVEL DATA&amp;C&amp;"Lucida Grande,Bold Italic"&amp;K000000TABLE 38&amp;"Arial,Regular"
&amp;R&amp;"Lucida Grande,Bold Italic"&amp;K000000Graduate Program Enrollment Trends</oddHeader>
    <oddFooter>&amp;L&amp;"Lucida Grande,Bold Italic"&amp;K000000Office of Institutional Research, UMass Boston</oddFooter>
  </headerFooter>
  <rowBreaks count="3" manualBreakCount="3">
    <brk id="104" max="29" man="1"/>
    <brk id="195" max="29" man="1"/>
    <brk id="274" max="29" man="1"/>
  </rowBreaks>
  <ignoredErrors>
    <ignoredError sqref="G4:J4" numberStoredAsText="1"/>
    <ignoredError sqref="AB36 Y323:AB326 AB14:AB18 AB20:AB23 AB26:AB34 Y322:Z322 Y327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370CA12E82243B5139003D19019B0" ma:contentTypeVersion="14" ma:contentTypeDescription="Create a new document." ma:contentTypeScope="" ma:versionID="031f705424c55683fe7b29f518396b0f">
  <xsd:schema xmlns:xsd="http://www.w3.org/2001/XMLSchema" xmlns:xs="http://www.w3.org/2001/XMLSchema" xmlns:p="http://schemas.microsoft.com/office/2006/metadata/properties" xmlns:ns3="d7b6ee1b-8c50-4021-89b7-e27247ced8c3" xmlns:ns4="e44527e2-a49c-440d-b6bb-a071f32416e5" targetNamespace="http://schemas.microsoft.com/office/2006/metadata/properties" ma:root="true" ma:fieldsID="089b7654eec12712af0d74028b6467da" ns3:_="" ns4:_="">
    <xsd:import namespace="d7b6ee1b-8c50-4021-89b7-e27247ced8c3"/>
    <xsd:import namespace="e44527e2-a49c-440d-b6bb-a071f32416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6ee1b-8c50-4021-89b7-e27247ced8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527e2-a49c-440d-b6bb-a071f3241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97B2F-042E-40B1-AC0B-478FF85B9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817F0-2CEC-4863-83C2-A330F17C3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6ee1b-8c50-4021-89b7-e27247ced8c3"/>
    <ds:schemaRef ds:uri="e44527e2-a49c-440d-b6bb-a071f3241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38</vt:lpstr>
      <vt:lpstr>'TABLE 38'!Print_Area</vt:lpstr>
      <vt:lpstr>'TABLE 38'!Print_Titles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2026-02-26T16:40:00Z</cp:lastPrinted>
  <dcterms:created xsi:type="dcterms:W3CDTF">2007-04-18T21:17:25Z</dcterms:created>
  <dcterms:modified xsi:type="dcterms:W3CDTF">2026-02-26T16:42:46Z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0x010100E92370CA12E82243B5139003D19019B0</vt:lpwstr>
  </property>
</Properties>
</file>