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liveumb-my.sharepoint.com/personal/inst_research_umb_edu/Documents/I Drive/IRFS/_Facts/Compendium Statistical Portrait/Compendium Fall 2024/Retention and Graduation/"/>
    </mc:Choice>
  </mc:AlternateContent>
  <xr:revisionPtr revIDLastSave="862" documentId="8_{79005C32-2968-4CAC-A867-8826773BC6F4}" xr6:coauthVersionLast="47" xr6:coauthVersionMax="47" xr10:uidLastSave="{54B4EA67-DC3E-4133-B693-10A4CC90334D}"/>
  <bookViews>
    <workbookView xWindow="-120" yWindow="-120" windowWidth="29040" windowHeight="15840" xr2:uid="{00000000-000D-0000-FFFF-FFFF00000000}"/>
  </bookViews>
  <sheets>
    <sheet name="Fall 2024" sheetId="12" r:id="rId1"/>
    <sheet name="Fall 2023" sheetId="11" r:id="rId2"/>
    <sheet name="Fall 2022" sheetId="10" r:id="rId3"/>
    <sheet name="Fall 2021" sheetId="9" r:id="rId4"/>
    <sheet name="Fall 2020" sheetId="8" r:id="rId5"/>
    <sheet name="Fall 2019" sheetId="7" state="hidden" r:id="rId6"/>
    <sheet name="Fall 2018" sheetId="6" state="hidden" r:id="rId7"/>
    <sheet name="Fall 2017" sheetId="1" state="hidden" r:id="rId8"/>
    <sheet name="Fall 2016" sheetId="5" state="hidden" r:id="rId9"/>
  </sheets>
  <definedNames>
    <definedName name="_AY91">#REF!</definedName>
    <definedName name="_xlnm.Print_Area" localSheetId="8">#N/A</definedName>
    <definedName name="_xlnm.Print_Area" localSheetId="7">#N/A</definedName>
    <definedName name="_xlnm.Print_Area" localSheetId="5">'Fall 2019'!$A$1:$Q$75</definedName>
    <definedName name="_xlnm.Print_Area" localSheetId="4">'Fall 2020'!$A$1:$Q$76</definedName>
    <definedName name="_xlnm.Print_Area" localSheetId="3">'Fall 2021'!$A$1:$Q$76</definedName>
    <definedName name="_xlnm.Print_Area" localSheetId="2">'Fall 2022'!$A$1:$Q$82</definedName>
    <definedName name="_xlnm.Print_Area" localSheetId="1">'Fall 2023'!$A$1:$Q$75</definedName>
    <definedName name="_xlnm.Print_Area" localSheetId="0">'Fall 2024'!$A$1:$Q$74</definedName>
    <definedName name="_xlnm.Print_Titles" localSheetId="8">#N/A</definedName>
    <definedName name="_xlnm.Print_Titles" localSheetId="7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3" i="12" l="1"/>
  <c r="P73" i="12"/>
  <c r="Q73" i="12"/>
  <c r="N73" i="12"/>
  <c r="L73" i="12"/>
  <c r="G73" i="12"/>
  <c r="H73" i="12"/>
  <c r="I73" i="12"/>
  <c r="J73" i="12"/>
  <c r="K73" i="12"/>
  <c r="F73" i="12"/>
  <c r="D73" i="12"/>
  <c r="C73" i="12"/>
  <c r="Q35" i="12"/>
  <c r="P35" i="12"/>
  <c r="K35" i="12"/>
  <c r="I35" i="12"/>
  <c r="H35" i="12"/>
  <c r="G35" i="12"/>
  <c r="D35" i="12"/>
  <c r="C35" i="12"/>
  <c r="Q34" i="12"/>
  <c r="P34" i="12"/>
  <c r="N34" i="12"/>
  <c r="G34" i="12"/>
  <c r="H34" i="12"/>
  <c r="I34" i="12"/>
  <c r="J34" i="12"/>
  <c r="K34" i="12"/>
  <c r="L34" i="12"/>
  <c r="F34" i="12"/>
  <c r="D34" i="12"/>
  <c r="C34" i="12"/>
  <c r="Q64" i="12"/>
  <c r="P64" i="12"/>
  <c r="N64" i="12"/>
  <c r="G64" i="12"/>
  <c r="H64" i="12"/>
  <c r="I64" i="12"/>
  <c r="J64" i="12"/>
  <c r="K64" i="12"/>
  <c r="L64" i="12"/>
  <c r="F64" i="12"/>
  <c r="D64" i="12"/>
  <c r="C64" i="12"/>
  <c r="N70" i="12"/>
  <c r="N60" i="12"/>
  <c r="N55" i="12"/>
  <c r="N46" i="12"/>
  <c r="N35" i="12"/>
  <c r="N36" i="11"/>
  <c r="M71" i="12"/>
  <c r="O71" i="12" s="1"/>
  <c r="B71" i="12"/>
  <c r="E71" i="12" s="1"/>
  <c r="B56" i="12"/>
  <c r="E56" i="12" s="1"/>
  <c r="B47" i="12"/>
  <c r="E47" i="12" s="1"/>
  <c r="M9" i="12"/>
  <c r="O9" i="12" s="1"/>
  <c r="M47" i="12"/>
  <c r="O47" i="12" s="1"/>
  <c r="M49" i="12"/>
  <c r="O49" i="12" s="1"/>
  <c r="M50" i="12"/>
  <c r="O50" i="12" s="1"/>
  <c r="M51" i="12"/>
  <c r="O51" i="12" s="1"/>
  <c r="M52" i="12"/>
  <c r="O52" i="12" s="1"/>
  <c r="M53" i="12"/>
  <c r="O53" i="12" s="1"/>
  <c r="M54" i="12"/>
  <c r="O54" i="12" s="1"/>
  <c r="M55" i="12"/>
  <c r="M56" i="12"/>
  <c r="O56" i="12" s="1"/>
  <c r="M58" i="12"/>
  <c r="M59" i="12"/>
  <c r="O59" i="12" s="1"/>
  <c r="M60" i="12"/>
  <c r="M61" i="12"/>
  <c r="O61" i="12" s="1"/>
  <c r="M63" i="12"/>
  <c r="O63" i="12" s="1"/>
  <c r="M72" i="12"/>
  <c r="O72" i="12" s="1"/>
  <c r="O65" i="12"/>
  <c r="M67" i="12"/>
  <c r="O67" i="12" s="1"/>
  <c r="M68" i="12"/>
  <c r="O68" i="12" s="1"/>
  <c r="M69" i="12"/>
  <c r="O69" i="12" s="1"/>
  <c r="M70" i="12"/>
  <c r="M37" i="12"/>
  <c r="O37" i="12" s="1"/>
  <c r="M38" i="12"/>
  <c r="O38" i="12" s="1"/>
  <c r="M39" i="12"/>
  <c r="O39" i="12" s="1"/>
  <c r="M40" i="12"/>
  <c r="O40" i="12" s="1"/>
  <c r="M41" i="12"/>
  <c r="O41" i="12" s="1"/>
  <c r="M42" i="12"/>
  <c r="M43" i="12"/>
  <c r="O43" i="12" s="1"/>
  <c r="M44" i="12"/>
  <c r="O44" i="12" s="1"/>
  <c r="M45" i="12"/>
  <c r="O45" i="12" s="1"/>
  <c r="M46" i="12"/>
  <c r="O6" i="11"/>
  <c r="M6" i="12"/>
  <c r="O6" i="12" s="1"/>
  <c r="O42" i="12"/>
  <c r="O58" i="12"/>
  <c r="O29" i="12"/>
  <c r="M7" i="12"/>
  <c r="O7" i="12" s="1"/>
  <c r="M8" i="12"/>
  <c r="O8" i="12" s="1"/>
  <c r="M10" i="12"/>
  <c r="O10" i="12" s="1"/>
  <c r="M11" i="12"/>
  <c r="O11" i="12" s="1"/>
  <c r="M12" i="12"/>
  <c r="O12" i="12" s="1"/>
  <c r="M13" i="12"/>
  <c r="O13" i="12" s="1"/>
  <c r="M14" i="12"/>
  <c r="O14" i="12" s="1"/>
  <c r="M15" i="12"/>
  <c r="O15" i="12" s="1"/>
  <c r="M16" i="12"/>
  <c r="O16" i="12" s="1"/>
  <c r="M17" i="12"/>
  <c r="O17" i="12" s="1"/>
  <c r="M18" i="12"/>
  <c r="O18" i="12" s="1"/>
  <c r="M19" i="12"/>
  <c r="O19" i="12" s="1"/>
  <c r="M20" i="12"/>
  <c r="O20" i="12" s="1"/>
  <c r="M21" i="12"/>
  <c r="O21" i="12" s="1"/>
  <c r="M22" i="12"/>
  <c r="O22" i="12" s="1"/>
  <c r="M23" i="12"/>
  <c r="O23" i="12" s="1"/>
  <c r="M24" i="12"/>
  <c r="O24" i="12" s="1"/>
  <c r="M25" i="12"/>
  <c r="O25" i="12" s="1"/>
  <c r="M26" i="12"/>
  <c r="O26" i="12" s="1"/>
  <c r="M27" i="12"/>
  <c r="O27" i="12" s="1"/>
  <c r="M28" i="12"/>
  <c r="O28" i="12" s="1"/>
  <c r="M29" i="12"/>
  <c r="M30" i="12"/>
  <c r="O30" i="12" s="1"/>
  <c r="M31" i="12"/>
  <c r="O31" i="12" s="1"/>
  <c r="M32" i="12"/>
  <c r="O32" i="12" s="1"/>
  <c r="M33" i="12"/>
  <c r="O33" i="12" s="1"/>
  <c r="M6" i="11"/>
  <c r="B70" i="12"/>
  <c r="E70" i="12" s="1"/>
  <c r="B68" i="12"/>
  <c r="E68" i="12" s="1"/>
  <c r="B69" i="12"/>
  <c r="E69" i="12" s="1"/>
  <c r="B67" i="12"/>
  <c r="E67" i="12" s="1"/>
  <c r="B65" i="12"/>
  <c r="E65" i="12" s="1"/>
  <c r="B61" i="12"/>
  <c r="E61" i="12" s="1"/>
  <c r="B72" i="12"/>
  <c r="E72" i="12" s="1"/>
  <c r="B63" i="12"/>
  <c r="E63" i="12" s="1"/>
  <c r="B60" i="12"/>
  <c r="E60" i="12" s="1"/>
  <c r="B59" i="12"/>
  <c r="E59" i="12" s="1"/>
  <c r="B58" i="12"/>
  <c r="E58" i="12" s="1"/>
  <c r="B55" i="12"/>
  <c r="E55" i="12" s="1"/>
  <c r="B50" i="12"/>
  <c r="E50" i="12" s="1"/>
  <c r="B51" i="12"/>
  <c r="B52" i="12"/>
  <c r="E52" i="12" s="1"/>
  <c r="B53" i="12"/>
  <c r="E53" i="12" s="1"/>
  <c r="B54" i="12"/>
  <c r="E54" i="12" s="1"/>
  <c r="B49" i="12"/>
  <c r="E49" i="12" s="1"/>
  <c r="B46" i="12"/>
  <c r="E46" i="12" s="1"/>
  <c r="B38" i="12"/>
  <c r="E38" i="12" s="1"/>
  <c r="B39" i="12"/>
  <c r="E39" i="12" s="1"/>
  <c r="B40" i="12"/>
  <c r="E40" i="12" s="1"/>
  <c r="B41" i="12"/>
  <c r="B42" i="12"/>
  <c r="E42" i="12" s="1"/>
  <c r="B43" i="12"/>
  <c r="E43" i="12" s="1"/>
  <c r="B44" i="12"/>
  <c r="E44" i="12" s="1"/>
  <c r="B45" i="12"/>
  <c r="E45" i="12" s="1"/>
  <c r="B37" i="12"/>
  <c r="E37" i="12" s="1"/>
  <c r="B25" i="12"/>
  <c r="B26" i="12"/>
  <c r="B27" i="12"/>
  <c r="E27" i="12" s="1"/>
  <c r="B28" i="12"/>
  <c r="E28" i="12" s="1"/>
  <c r="B29" i="12"/>
  <c r="E29" i="12" s="1"/>
  <c r="B30" i="12"/>
  <c r="E30" i="12" s="1"/>
  <c r="B31" i="12"/>
  <c r="E31" i="12" s="1"/>
  <c r="B32" i="12"/>
  <c r="E32" i="12" s="1"/>
  <c r="B33" i="12"/>
  <c r="E33" i="12" s="1"/>
  <c r="B17" i="12"/>
  <c r="E17" i="12" s="1"/>
  <c r="B18" i="12"/>
  <c r="E18" i="12" s="1"/>
  <c r="B19" i="12"/>
  <c r="E19" i="12" s="1"/>
  <c r="B20" i="12"/>
  <c r="E20" i="12" s="1"/>
  <c r="B21" i="12"/>
  <c r="E21" i="12" s="1"/>
  <c r="B22" i="12"/>
  <c r="E22" i="12" s="1"/>
  <c r="B23" i="12"/>
  <c r="E23" i="12" s="1"/>
  <c r="B24" i="12"/>
  <c r="E24" i="12" s="1"/>
  <c r="B12" i="12"/>
  <c r="E12" i="12" s="1"/>
  <c r="B13" i="12"/>
  <c r="E13" i="12" s="1"/>
  <c r="B14" i="12"/>
  <c r="E14" i="12" s="1"/>
  <c r="B15" i="12"/>
  <c r="E15" i="12" s="1"/>
  <c r="B16" i="12"/>
  <c r="E16" i="12" s="1"/>
  <c r="B7" i="12"/>
  <c r="E7" i="12" s="1"/>
  <c r="B8" i="12"/>
  <c r="E8" i="12" s="1"/>
  <c r="B9" i="12"/>
  <c r="E9" i="12" s="1"/>
  <c r="B10" i="12"/>
  <c r="E10" i="12" s="1"/>
  <c r="B11" i="12"/>
  <c r="E11" i="12" s="1"/>
  <c r="E25" i="12"/>
  <c r="E26" i="12"/>
  <c r="E41" i="12"/>
  <c r="E51" i="12"/>
  <c r="E6" i="11"/>
  <c r="F74" i="11"/>
  <c r="D74" i="11"/>
  <c r="D62" i="11"/>
  <c r="G62" i="11"/>
  <c r="M35" i="12" l="1"/>
  <c r="O35" i="12" s="1"/>
  <c r="B35" i="12"/>
  <c r="E35" i="12" s="1"/>
  <c r="M34" i="12"/>
  <c r="O34" i="12" s="1"/>
  <c r="B34" i="12"/>
  <c r="E34" i="12" s="1"/>
  <c r="O46" i="12"/>
  <c r="B73" i="12"/>
  <c r="E73" i="12" s="1"/>
  <c r="M73" i="12"/>
  <c r="O60" i="12"/>
  <c r="M64" i="12"/>
  <c r="B64" i="12"/>
  <c r="E64" i="12" s="1"/>
  <c r="O70" i="12"/>
  <c r="O55" i="12"/>
  <c r="B35" i="11"/>
  <c r="B17" i="11"/>
  <c r="B10" i="11"/>
  <c r="M71" i="11" l="1"/>
  <c r="H62" i="11"/>
  <c r="I62" i="11"/>
  <c r="J62" i="11"/>
  <c r="K62" i="11"/>
  <c r="L62" i="11"/>
  <c r="Q62" i="11"/>
  <c r="M55" i="11"/>
  <c r="O55" i="11" s="1"/>
  <c r="H49" i="11"/>
  <c r="H36" i="11"/>
  <c r="Q74" i="11"/>
  <c r="P74" i="11"/>
  <c r="G74" i="11"/>
  <c r="H74" i="11"/>
  <c r="I74" i="11"/>
  <c r="J74" i="11"/>
  <c r="K74" i="11"/>
  <c r="L74" i="11"/>
  <c r="N74" i="11"/>
  <c r="C74" i="11"/>
  <c r="C82" i="10"/>
  <c r="B82" i="10"/>
  <c r="C62" i="11"/>
  <c r="D36" i="11"/>
  <c r="B23" i="11"/>
  <c r="E23" i="11" s="1"/>
  <c r="B24" i="11"/>
  <c r="E24" i="11" s="1"/>
  <c r="M24" i="11"/>
  <c r="O24" i="11" s="1"/>
  <c r="B19" i="11"/>
  <c r="E19" i="11" s="1"/>
  <c r="M19" i="11"/>
  <c r="O19" i="11" s="1"/>
  <c r="B7" i="11"/>
  <c r="E7" i="11" s="1"/>
  <c r="M7" i="11"/>
  <c r="O7" i="11" s="1"/>
  <c r="M73" i="11"/>
  <c r="O73" i="11" s="1"/>
  <c r="B73" i="11"/>
  <c r="E73" i="11" s="1"/>
  <c r="Q72" i="11"/>
  <c r="P72" i="11"/>
  <c r="N72" i="11"/>
  <c r="L72" i="11"/>
  <c r="K72" i="11"/>
  <c r="J72" i="11"/>
  <c r="I72" i="11"/>
  <c r="H72" i="11"/>
  <c r="G72" i="11"/>
  <c r="F72" i="11"/>
  <c r="D72" i="11"/>
  <c r="C72" i="11"/>
  <c r="B72" i="11" s="1"/>
  <c r="O71" i="11"/>
  <c r="B71" i="11"/>
  <c r="E71" i="11" s="1"/>
  <c r="M70" i="11"/>
  <c r="O70" i="11" s="1"/>
  <c r="B70" i="11"/>
  <c r="E70" i="11" s="1"/>
  <c r="M69" i="11"/>
  <c r="O69" i="11" s="1"/>
  <c r="B69" i="11"/>
  <c r="M67" i="11"/>
  <c r="O67" i="11" s="1"/>
  <c r="B67" i="11"/>
  <c r="E67" i="11" s="1"/>
  <c r="Q66" i="11"/>
  <c r="N66" i="11"/>
  <c r="L66" i="11"/>
  <c r="K66" i="11"/>
  <c r="J66" i="11"/>
  <c r="I66" i="11"/>
  <c r="H66" i="11"/>
  <c r="G66" i="11"/>
  <c r="F66" i="11"/>
  <c r="D66" i="11"/>
  <c r="C66" i="11"/>
  <c r="M65" i="11"/>
  <c r="O65" i="11" s="1"/>
  <c r="B65" i="11"/>
  <c r="E65" i="11" s="1"/>
  <c r="M63" i="11"/>
  <c r="O63" i="11" s="1"/>
  <c r="B63" i="11"/>
  <c r="E63" i="11" s="1"/>
  <c r="P62" i="11"/>
  <c r="N62" i="11"/>
  <c r="F62" i="11"/>
  <c r="M61" i="11"/>
  <c r="O61" i="11" s="1"/>
  <c r="B61" i="11"/>
  <c r="E61" i="11" s="1"/>
  <c r="M60" i="11"/>
  <c r="O60" i="11" s="1"/>
  <c r="B60" i="11"/>
  <c r="M58" i="11"/>
  <c r="B58" i="11"/>
  <c r="E58" i="11" s="1"/>
  <c r="Q57" i="11"/>
  <c r="P57" i="11"/>
  <c r="N57" i="11"/>
  <c r="L57" i="11"/>
  <c r="K57" i="11"/>
  <c r="J57" i="11"/>
  <c r="I57" i="11"/>
  <c r="H57" i="11"/>
  <c r="G57" i="11"/>
  <c r="F57" i="11"/>
  <c r="D57" i="11"/>
  <c r="C57" i="11"/>
  <c r="M56" i="11"/>
  <c r="O56" i="11" s="1"/>
  <c r="B56" i="11"/>
  <c r="E56" i="11" s="1"/>
  <c r="B55" i="11"/>
  <c r="E55" i="11" s="1"/>
  <c r="M54" i="11"/>
  <c r="O54" i="11" s="1"/>
  <c r="B54" i="11"/>
  <c r="E54" i="11" s="1"/>
  <c r="M53" i="11"/>
  <c r="O53" i="11" s="1"/>
  <c r="B53" i="11"/>
  <c r="E53" i="11" s="1"/>
  <c r="M52" i="11"/>
  <c r="O52" i="11" s="1"/>
  <c r="B52" i="11"/>
  <c r="E52" i="11" s="1"/>
  <c r="M50" i="11"/>
  <c r="O50" i="11" s="1"/>
  <c r="B50" i="11"/>
  <c r="E50" i="11" s="1"/>
  <c r="Q49" i="11"/>
  <c r="P49" i="11"/>
  <c r="N49" i="11"/>
  <c r="L49" i="11"/>
  <c r="K49" i="11"/>
  <c r="J49" i="11"/>
  <c r="I49" i="11"/>
  <c r="G49" i="11"/>
  <c r="F49" i="11"/>
  <c r="D49" i="11"/>
  <c r="C49" i="11"/>
  <c r="M48" i="11"/>
  <c r="O48" i="11" s="1"/>
  <c r="B48" i="11"/>
  <c r="E48" i="11" s="1"/>
  <c r="M47" i="11"/>
  <c r="O47" i="11" s="1"/>
  <c r="B47" i="11"/>
  <c r="E47" i="11" s="1"/>
  <c r="M46" i="11"/>
  <c r="O46" i="11" s="1"/>
  <c r="E46" i="11"/>
  <c r="M45" i="11"/>
  <c r="O45" i="11" s="1"/>
  <c r="B45" i="11"/>
  <c r="E45" i="11" s="1"/>
  <c r="M44" i="11"/>
  <c r="O44" i="11" s="1"/>
  <c r="B44" i="11"/>
  <c r="E44" i="11" s="1"/>
  <c r="M43" i="11"/>
  <c r="O43" i="11" s="1"/>
  <c r="B43" i="11"/>
  <c r="E43" i="11" s="1"/>
  <c r="M42" i="11"/>
  <c r="O42" i="11" s="1"/>
  <c r="B42" i="11"/>
  <c r="E42" i="11" s="1"/>
  <c r="M41" i="11"/>
  <c r="O41" i="11" s="1"/>
  <c r="B41" i="11"/>
  <c r="E41" i="11" s="1"/>
  <c r="M40" i="11"/>
  <c r="O40" i="11" s="1"/>
  <c r="B40" i="11"/>
  <c r="E40" i="11" s="1"/>
  <c r="M39" i="11"/>
  <c r="O39" i="11" s="1"/>
  <c r="B39" i="11"/>
  <c r="E39" i="11" s="1"/>
  <c r="M37" i="11"/>
  <c r="O37" i="11" s="1"/>
  <c r="B37" i="11"/>
  <c r="E37" i="11" s="1"/>
  <c r="Q36" i="11"/>
  <c r="P36" i="11"/>
  <c r="L36" i="11"/>
  <c r="K36" i="11"/>
  <c r="J36" i="11"/>
  <c r="I36" i="11"/>
  <c r="G36" i="11"/>
  <c r="F36" i="11"/>
  <c r="C36" i="11"/>
  <c r="B36" i="11" s="1"/>
  <c r="M35" i="11"/>
  <c r="O35" i="11" s="1"/>
  <c r="E35" i="11"/>
  <c r="M34" i="11"/>
  <c r="O34" i="11" s="1"/>
  <c r="B34" i="11"/>
  <c r="E34" i="11" s="1"/>
  <c r="M33" i="11"/>
  <c r="O33" i="11" s="1"/>
  <c r="B33" i="11"/>
  <c r="E33" i="11" s="1"/>
  <c r="M32" i="11"/>
  <c r="O32" i="11" s="1"/>
  <c r="B32" i="11"/>
  <c r="E32" i="11" s="1"/>
  <c r="M31" i="11"/>
  <c r="O31" i="11" s="1"/>
  <c r="B31" i="11"/>
  <c r="E31" i="11" s="1"/>
  <c r="M30" i="11"/>
  <c r="O30" i="11" s="1"/>
  <c r="B30" i="11"/>
  <c r="E30" i="11" s="1"/>
  <c r="M29" i="11"/>
  <c r="O29" i="11" s="1"/>
  <c r="B29" i="11"/>
  <c r="E29" i="11" s="1"/>
  <c r="M28" i="11"/>
  <c r="O28" i="11" s="1"/>
  <c r="B28" i="11"/>
  <c r="E28" i="11" s="1"/>
  <c r="M27" i="11"/>
  <c r="O27" i="11" s="1"/>
  <c r="B27" i="11"/>
  <c r="E27" i="11" s="1"/>
  <c r="M26" i="11"/>
  <c r="O26" i="11" s="1"/>
  <c r="B26" i="11"/>
  <c r="E26" i="11" s="1"/>
  <c r="M25" i="11"/>
  <c r="O25" i="11" s="1"/>
  <c r="B25" i="11"/>
  <c r="E25" i="11" s="1"/>
  <c r="M23" i="11"/>
  <c r="O23" i="11" s="1"/>
  <c r="M22" i="11"/>
  <c r="O22" i="11" s="1"/>
  <c r="B22" i="11"/>
  <c r="E22" i="11" s="1"/>
  <c r="M21" i="11"/>
  <c r="O21" i="11" s="1"/>
  <c r="B21" i="11"/>
  <c r="E21" i="11" s="1"/>
  <c r="M20" i="11"/>
  <c r="O20" i="11" s="1"/>
  <c r="B20" i="11"/>
  <c r="E20" i="11" s="1"/>
  <c r="M18" i="11"/>
  <c r="O18" i="11" s="1"/>
  <c r="B18" i="11"/>
  <c r="E18" i="11" s="1"/>
  <c r="M17" i="11"/>
  <c r="O17" i="11" s="1"/>
  <c r="E17" i="11"/>
  <c r="M16" i="11"/>
  <c r="O16" i="11" s="1"/>
  <c r="B16" i="11"/>
  <c r="E16" i="11" s="1"/>
  <c r="M15" i="11"/>
  <c r="O15" i="11" s="1"/>
  <c r="B15" i="11"/>
  <c r="E15" i="11" s="1"/>
  <c r="M14" i="11"/>
  <c r="O14" i="11" s="1"/>
  <c r="B14" i="11"/>
  <c r="E14" i="11" s="1"/>
  <c r="M13" i="11"/>
  <c r="O13" i="11" s="1"/>
  <c r="B13" i="11"/>
  <c r="E13" i="11" s="1"/>
  <c r="M12" i="11"/>
  <c r="O12" i="11" s="1"/>
  <c r="B12" i="11"/>
  <c r="E12" i="11" s="1"/>
  <c r="M11" i="11"/>
  <c r="O11" i="11" s="1"/>
  <c r="B11" i="11"/>
  <c r="E11" i="11" s="1"/>
  <c r="M10" i="11"/>
  <c r="O10" i="11" s="1"/>
  <c r="E10" i="11"/>
  <c r="M9" i="11"/>
  <c r="O9" i="11" s="1"/>
  <c r="B9" i="11"/>
  <c r="E9" i="11" s="1"/>
  <c r="M8" i="11"/>
  <c r="O8" i="11" s="1"/>
  <c r="B8" i="11"/>
  <c r="E8" i="11" s="1"/>
  <c r="B6" i="11"/>
  <c r="D75" i="10"/>
  <c r="D82" i="10" s="1"/>
  <c r="N75" i="10"/>
  <c r="C74" i="10"/>
  <c r="B74" i="10" s="1"/>
  <c r="O72" i="10"/>
  <c r="M72" i="10"/>
  <c r="E72" i="10"/>
  <c r="B71" i="10"/>
  <c r="E71" i="10" s="1"/>
  <c r="B72" i="10"/>
  <c r="M8" i="10"/>
  <c r="B61" i="10"/>
  <c r="M61" i="10"/>
  <c r="O61" i="10"/>
  <c r="E61" i="10"/>
  <c r="M45" i="10"/>
  <c r="O45" i="10" s="1"/>
  <c r="M46" i="10"/>
  <c r="O46" i="10" s="1"/>
  <c r="B45" i="10"/>
  <c r="E45" i="10" s="1"/>
  <c r="B46" i="10"/>
  <c r="E46" i="10" s="1"/>
  <c r="M24" i="10"/>
  <c r="O24" i="10" s="1"/>
  <c r="B24" i="10"/>
  <c r="E24" i="10" s="1"/>
  <c r="M7" i="10"/>
  <c r="O7" i="10" s="1"/>
  <c r="M11" i="10"/>
  <c r="O11" i="10" s="1"/>
  <c r="B11" i="10"/>
  <c r="E11" i="10" s="1"/>
  <c r="B10" i="10"/>
  <c r="E10" i="10" s="1"/>
  <c r="B12" i="10"/>
  <c r="B13" i="10"/>
  <c r="B15" i="10"/>
  <c r="B16" i="10"/>
  <c r="B17" i="10"/>
  <c r="E17" i="10" s="1"/>
  <c r="B19" i="10"/>
  <c r="B20" i="10"/>
  <c r="B21" i="10"/>
  <c r="E21" i="10" s="1"/>
  <c r="B22" i="10"/>
  <c r="B25" i="10"/>
  <c r="B26" i="10"/>
  <c r="B27" i="10"/>
  <c r="B28" i="10"/>
  <c r="B29" i="10"/>
  <c r="B30" i="10"/>
  <c r="E30" i="10" s="1"/>
  <c r="B31" i="10"/>
  <c r="E31" i="10" s="1"/>
  <c r="B32" i="10"/>
  <c r="B33" i="10"/>
  <c r="B34" i="10"/>
  <c r="B6" i="10"/>
  <c r="B7" i="10"/>
  <c r="E7" i="10" s="1"/>
  <c r="Q82" i="10"/>
  <c r="P82" i="10"/>
  <c r="N82" i="10"/>
  <c r="L82" i="10"/>
  <c r="K82" i="10"/>
  <c r="J82" i="10"/>
  <c r="I82" i="10"/>
  <c r="H82" i="10"/>
  <c r="G82" i="10"/>
  <c r="F82" i="10"/>
  <c r="M81" i="10"/>
  <c r="O81" i="10" s="1"/>
  <c r="B81" i="10"/>
  <c r="E81" i="10" s="1"/>
  <c r="Q80" i="10"/>
  <c r="P80" i="10"/>
  <c r="N80" i="10"/>
  <c r="L80" i="10"/>
  <c r="K80" i="10"/>
  <c r="J80" i="10"/>
  <c r="I80" i="10"/>
  <c r="H80" i="10"/>
  <c r="G80" i="10"/>
  <c r="F80" i="10"/>
  <c r="D80" i="10"/>
  <c r="C80" i="10"/>
  <c r="O79" i="10"/>
  <c r="B79" i="10"/>
  <c r="E79" i="10" s="1"/>
  <c r="M78" i="10"/>
  <c r="O78" i="10" s="1"/>
  <c r="B78" i="10"/>
  <c r="E78" i="10" s="1"/>
  <c r="M77" i="10"/>
  <c r="O77" i="10" s="1"/>
  <c r="B77" i="10"/>
  <c r="M75" i="10"/>
  <c r="O75" i="10" s="1"/>
  <c r="B75" i="10"/>
  <c r="E75" i="10" s="1"/>
  <c r="Q74" i="10"/>
  <c r="P74" i="10"/>
  <c r="N74" i="10"/>
  <c r="L74" i="10"/>
  <c r="K74" i="10"/>
  <c r="J74" i="10"/>
  <c r="I74" i="10"/>
  <c r="H74" i="10"/>
  <c r="G74" i="10"/>
  <c r="F74" i="10"/>
  <c r="D74" i="10"/>
  <c r="M73" i="10"/>
  <c r="O73" i="10" s="1"/>
  <c r="B73" i="10"/>
  <c r="E73" i="10" s="1"/>
  <c r="M71" i="10"/>
  <c r="O71" i="10" s="1"/>
  <c r="M69" i="10"/>
  <c r="O69" i="10" s="1"/>
  <c r="B69" i="10"/>
  <c r="E69" i="10" s="1"/>
  <c r="Q68" i="10"/>
  <c r="P68" i="10"/>
  <c r="N68" i="10"/>
  <c r="L68" i="10"/>
  <c r="K68" i="10"/>
  <c r="J68" i="10"/>
  <c r="I68" i="10"/>
  <c r="H68" i="10"/>
  <c r="G68" i="10"/>
  <c r="F68" i="10"/>
  <c r="D68" i="10"/>
  <c r="C68" i="10"/>
  <c r="B68" i="10" s="1"/>
  <c r="M67" i="10"/>
  <c r="O67" i="10" s="1"/>
  <c r="B67" i="10"/>
  <c r="E67" i="10" s="1"/>
  <c r="M65" i="10"/>
  <c r="O65" i="10" s="1"/>
  <c r="B65" i="10"/>
  <c r="E65" i="10" s="1"/>
  <c r="P64" i="10"/>
  <c r="N64" i="10"/>
  <c r="L64" i="10"/>
  <c r="K64" i="10"/>
  <c r="J64" i="10"/>
  <c r="I64" i="10"/>
  <c r="H64" i="10"/>
  <c r="G64" i="10"/>
  <c r="F64" i="10"/>
  <c r="D64" i="10"/>
  <c r="M63" i="10"/>
  <c r="O63" i="10" s="1"/>
  <c r="B63" i="10"/>
  <c r="E63" i="10" s="1"/>
  <c r="M62" i="10"/>
  <c r="O62" i="10" s="1"/>
  <c r="B62" i="10"/>
  <c r="E62" i="10" s="1"/>
  <c r="M59" i="10"/>
  <c r="O59" i="10" s="1"/>
  <c r="B59" i="10"/>
  <c r="E59" i="10" s="1"/>
  <c r="Q58" i="10"/>
  <c r="P58" i="10"/>
  <c r="N58" i="10"/>
  <c r="L58" i="10"/>
  <c r="K58" i="10"/>
  <c r="J58" i="10"/>
  <c r="I58" i="10"/>
  <c r="H58" i="10"/>
  <c r="G58" i="10"/>
  <c r="F58" i="10"/>
  <c r="D58" i="10"/>
  <c r="C58" i="10"/>
  <c r="M57" i="10"/>
  <c r="O57" i="10" s="1"/>
  <c r="B57" i="10"/>
  <c r="E57" i="10" s="1"/>
  <c r="M56" i="10"/>
  <c r="O56" i="10" s="1"/>
  <c r="B56" i="10"/>
  <c r="E56" i="10" s="1"/>
  <c r="M55" i="10"/>
  <c r="O55" i="10" s="1"/>
  <c r="B55" i="10"/>
  <c r="E55" i="10" s="1"/>
  <c r="M54" i="10"/>
  <c r="O54" i="10" s="1"/>
  <c r="B54" i="10"/>
  <c r="E54" i="10" s="1"/>
  <c r="M53" i="10"/>
  <c r="O53" i="10" s="1"/>
  <c r="B53" i="10"/>
  <c r="E53" i="10" s="1"/>
  <c r="M51" i="10"/>
  <c r="O51" i="10" s="1"/>
  <c r="B51" i="10"/>
  <c r="E51" i="10" s="1"/>
  <c r="Q50" i="10"/>
  <c r="P50" i="10"/>
  <c r="N50" i="10"/>
  <c r="L50" i="10"/>
  <c r="K50" i="10"/>
  <c r="J50" i="10"/>
  <c r="I50" i="10"/>
  <c r="H50" i="10"/>
  <c r="G50" i="10"/>
  <c r="F50" i="10"/>
  <c r="D50" i="10"/>
  <c r="B50" i="10" s="1"/>
  <c r="C50" i="10"/>
  <c r="M49" i="10"/>
  <c r="O49" i="10" s="1"/>
  <c r="B49" i="10"/>
  <c r="E49" i="10" s="1"/>
  <c r="M48" i="10"/>
  <c r="O48" i="10" s="1"/>
  <c r="B48" i="10"/>
  <c r="E48" i="10" s="1"/>
  <c r="M47" i="10"/>
  <c r="O47" i="10" s="1"/>
  <c r="E47" i="10"/>
  <c r="M44" i="10"/>
  <c r="O44" i="10" s="1"/>
  <c r="B44" i="10"/>
  <c r="E44" i="10" s="1"/>
  <c r="M43" i="10"/>
  <c r="O43" i="10" s="1"/>
  <c r="B43" i="10"/>
  <c r="E43" i="10" s="1"/>
  <c r="M42" i="10"/>
  <c r="O42" i="10" s="1"/>
  <c r="B42" i="10"/>
  <c r="E42" i="10" s="1"/>
  <c r="M41" i="10"/>
  <c r="O41" i="10" s="1"/>
  <c r="B41" i="10"/>
  <c r="E41" i="10" s="1"/>
  <c r="M40" i="10"/>
  <c r="O40" i="10" s="1"/>
  <c r="B40" i="10"/>
  <c r="E40" i="10" s="1"/>
  <c r="M39" i="10"/>
  <c r="O39" i="10" s="1"/>
  <c r="B39" i="10"/>
  <c r="E39" i="10" s="1"/>
  <c r="M37" i="10"/>
  <c r="O37" i="10" s="1"/>
  <c r="B37" i="10"/>
  <c r="E37" i="10" s="1"/>
  <c r="Q36" i="10"/>
  <c r="P36" i="10"/>
  <c r="N36" i="10"/>
  <c r="L36" i="10"/>
  <c r="K36" i="10"/>
  <c r="J36" i="10"/>
  <c r="I36" i="10"/>
  <c r="H36" i="10"/>
  <c r="G36" i="10"/>
  <c r="F36" i="10"/>
  <c r="M36" i="10" s="1"/>
  <c r="O36" i="10" s="1"/>
  <c r="D36" i="10"/>
  <c r="C36" i="10"/>
  <c r="M35" i="10"/>
  <c r="O35" i="10" s="1"/>
  <c r="E35" i="10"/>
  <c r="M34" i="10"/>
  <c r="O34" i="10" s="1"/>
  <c r="E34" i="10"/>
  <c r="M33" i="10"/>
  <c r="O33" i="10" s="1"/>
  <c r="E33" i="10"/>
  <c r="M32" i="10"/>
  <c r="O32" i="10" s="1"/>
  <c r="E32" i="10"/>
  <c r="M31" i="10"/>
  <c r="O31" i="10" s="1"/>
  <c r="M30" i="10"/>
  <c r="O30" i="10" s="1"/>
  <c r="M29" i="10"/>
  <c r="O29" i="10" s="1"/>
  <c r="E29" i="10"/>
  <c r="M28" i="10"/>
  <c r="O28" i="10" s="1"/>
  <c r="E28" i="10"/>
  <c r="M27" i="10"/>
  <c r="O27" i="10" s="1"/>
  <c r="E27" i="10"/>
  <c r="M26" i="10"/>
  <c r="O26" i="10" s="1"/>
  <c r="E26" i="10"/>
  <c r="M25" i="10"/>
  <c r="O25" i="10" s="1"/>
  <c r="E25" i="10"/>
  <c r="M23" i="10"/>
  <c r="O23" i="10" s="1"/>
  <c r="E23" i="10"/>
  <c r="M22" i="10"/>
  <c r="O22" i="10" s="1"/>
  <c r="E22" i="10"/>
  <c r="M21" i="10"/>
  <c r="O21" i="10" s="1"/>
  <c r="M20" i="10"/>
  <c r="O20" i="10" s="1"/>
  <c r="E20" i="10"/>
  <c r="M19" i="10"/>
  <c r="O19" i="10" s="1"/>
  <c r="E19" i="10"/>
  <c r="M18" i="10"/>
  <c r="O18" i="10" s="1"/>
  <c r="E18" i="10"/>
  <c r="M17" i="10"/>
  <c r="O17" i="10" s="1"/>
  <c r="M16" i="10"/>
  <c r="O16" i="10" s="1"/>
  <c r="E16" i="10"/>
  <c r="M15" i="10"/>
  <c r="O15" i="10" s="1"/>
  <c r="E15" i="10"/>
  <c r="O14" i="10"/>
  <c r="E14" i="10"/>
  <c r="M13" i="10"/>
  <c r="O13" i="10" s="1"/>
  <c r="E13" i="10"/>
  <c r="M12" i="10"/>
  <c r="O12" i="10" s="1"/>
  <c r="E12" i="10"/>
  <c r="M10" i="10"/>
  <c r="O10" i="10" s="1"/>
  <c r="M9" i="10"/>
  <c r="O9" i="10" s="1"/>
  <c r="E9" i="10"/>
  <c r="O8" i="10"/>
  <c r="B8" i="10"/>
  <c r="E8" i="10" s="1"/>
  <c r="M6" i="10"/>
  <c r="O6" i="10" s="1"/>
  <c r="E6" i="10"/>
  <c r="D76" i="9"/>
  <c r="F76" i="9"/>
  <c r="G76" i="9"/>
  <c r="H76" i="9"/>
  <c r="I76" i="9"/>
  <c r="J76" i="9"/>
  <c r="K76" i="9"/>
  <c r="L76" i="9"/>
  <c r="N76" i="9"/>
  <c r="P76" i="9"/>
  <c r="Q76" i="9"/>
  <c r="C76" i="9"/>
  <c r="B76" i="9"/>
  <c r="C76" i="8"/>
  <c r="B76" i="8"/>
  <c r="D59" i="9"/>
  <c r="C59" i="9"/>
  <c r="B59" i="9"/>
  <c r="E59" i="9"/>
  <c r="C74" i="9"/>
  <c r="B74" i="9"/>
  <c r="P74" i="9"/>
  <c r="Q74" i="9"/>
  <c r="N74" i="9"/>
  <c r="D74" i="9"/>
  <c r="F74" i="9"/>
  <c r="G74" i="9"/>
  <c r="H74" i="9"/>
  <c r="I74" i="9"/>
  <c r="J74" i="9"/>
  <c r="K74" i="9"/>
  <c r="L74" i="9"/>
  <c r="C68" i="9"/>
  <c r="P68" i="9"/>
  <c r="Q68" i="9"/>
  <c r="N68" i="9"/>
  <c r="D68" i="9"/>
  <c r="F68" i="9"/>
  <c r="G68" i="9"/>
  <c r="H68" i="9"/>
  <c r="I68" i="9"/>
  <c r="J68" i="9"/>
  <c r="K68" i="9"/>
  <c r="L68" i="9"/>
  <c r="P63" i="9"/>
  <c r="Q63" i="9"/>
  <c r="N63" i="9"/>
  <c r="D63" i="9"/>
  <c r="F63" i="9"/>
  <c r="G63" i="9"/>
  <c r="H63" i="9"/>
  <c r="I63" i="9"/>
  <c r="J63" i="9"/>
  <c r="K63" i="9"/>
  <c r="L63" i="9"/>
  <c r="C63" i="9"/>
  <c r="P59" i="9"/>
  <c r="Q59" i="9"/>
  <c r="N59" i="9"/>
  <c r="F59" i="9"/>
  <c r="G59" i="9"/>
  <c r="H59" i="9"/>
  <c r="I59" i="9"/>
  <c r="J59" i="9"/>
  <c r="K59" i="9"/>
  <c r="L59" i="9"/>
  <c r="P54" i="9"/>
  <c r="Q54" i="9"/>
  <c r="N54" i="9"/>
  <c r="L54" i="9"/>
  <c r="F54" i="9"/>
  <c r="G54" i="9"/>
  <c r="H54" i="9"/>
  <c r="I54" i="9"/>
  <c r="J54" i="9"/>
  <c r="K54" i="9"/>
  <c r="D54" i="9"/>
  <c r="C54" i="9"/>
  <c r="P46" i="9"/>
  <c r="Q46" i="9"/>
  <c r="N46" i="9"/>
  <c r="K46" i="9"/>
  <c r="F46" i="9"/>
  <c r="G46" i="9"/>
  <c r="M46" i="9"/>
  <c r="O46" i="9"/>
  <c r="H46" i="9"/>
  <c r="I46" i="9"/>
  <c r="J46" i="9"/>
  <c r="L46" i="9"/>
  <c r="D46" i="9"/>
  <c r="C46" i="9"/>
  <c r="P34" i="9"/>
  <c r="Q34" i="9"/>
  <c r="N34" i="9"/>
  <c r="G34" i="9"/>
  <c r="H34" i="9"/>
  <c r="I34" i="9"/>
  <c r="J34" i="9"/>
  <c r="K34" i="9"/>
  <c r="L34" i="9"/>
  <c r="F34" i="9"/>
  <c r="M34" i="9"/>
  <c r="O34" i="9"/>
  <c r="D34" i="9"/>
  <c r="B34" i="9"/>
  <c r="E34" i="9"/>
  <c r="C34" i="9"/>
  <c r="M75" i="9"/>
  <c r="O75" i="9"/>
  <c r="B75" i="9"/>
  <c r="E75" i="9"/>
  <c r="M69" i="9"/>
  <c r="O69" i="9"/>
  <c r="B69" i="9"/>
  <c r="E69" i="9"/>
  <c r="M64" i="9"/>
  <c r="O64" i="9"/>
  <c r="B64" i="9"/>
  <c r="E64" i="9"/>
  <c r="M55" i="9"/>
  <c r="O55" i="9"/>
  <c r="M60" i="9"/>
  <c r="O60" i="9"/>
  <c r="B60" i="9"/>
  <c r="E60" i="9"/>
  <c r="M47" i="9"/>
  <c r="O47" i="9"/>
  <c r="B47" i="9"/>
  <c r="E47" i="9"/>
  <c r="B72" i="9"/>
  <c r="E72" i="9"/>
  <c r="B73" i="9"/>
  <c r="E73" i="9"/>
  <c r="B71" i="9"/>
  <c r="E71" i="9"/>
  <c r="B67" i="9"/>
  <c r="E67" i="9"/>
  <c r="B66" i="9"/>
  <c r="E66" i="9"/>
  <c r="B62" i="9"/>
  <c r="E62" i="9"/>
  <c r="B55" i="9"/>
  <c r="E55" i="9"/>
  <c r="B57" i="9"/>
  <c r="E57" i="9"/>
  <c r="B58" i="9"/>
  <c r="E58" i="9"/>
  <c r="B49" i="9"/>
  <c r="E49" i="9"/>
  <c r="B50" i="9"/>
  <c r="E50" i="9"/>
  <c r="B51" i="9"/>
  <c r="E51" i="9"/>
  <c r="B52" i="9"/>
  <c r="E52" i="9"/>
  <c r="B53" i="9"/>
  <c r="E53" i="9"/>
  <c r="B38" i="9"/>
  <c r="E38" i="9"/>
  <c r="B39" i="9"/>
  <c r="E39" i="9"/>
  <c r="B40" i="9"/>
  <c r="E40" i="9"/>
  <c r="B41" i="9"/>
  <c r="E41" i="9"/>
  <c r="B42" i="9"/>
  <c r="E42" i="9"/>
  <c r="B43" i="9"/>
  <c r="B44" i="9"/>
  <c r="B45" i="9"/>
  <c r="E45" i="9"/>
  <c r="B37" i="9"/>
  <c r="E37" i="9"/>
  <c r="M37" i="9"/>
  <c r="O37" i="9"/>
  <c r="M38" i="9"/>
  <c r="O38" i="9"/>
  <c r="M39" i="9"/>
  <c r="O39" i="9"/>
  <c r="M40" i="9"/>
  <c r="O40" i="9"/>
  <c r="M41" i="9"/>
  <c r="M42" i="9"/>
  <c r="O42" i="9"/>
  <c r="M43" i="9"/>
  <c r="O43" i="9"/>
  <c r="M44" i="9"/>
  <c r="O44" i="9"/>
  <c r="M45" i="9"/>
  <c r="O45" i="9"/>
  <c r="M49" i="9"/>
  <c r="O49" i="9"/>
  <c r="M50" i="9"/>
  <c r="O50" i="9"/>
  <c r="M51" i="9"/>
  <c r="O51" i="9"/>
  <c r="M52" i="9"/>
  <c r="O52" i="9"/>
  <c r="M53" i="9"/>
  <c r="O53" i="9"/>
  <c r="M57" i="9"/>
  <c r="O57" i="9"/>
  <c r="M58" i="9"/>
  <c r="O58" i="9"/>
  <c r="M62" i="9"/>
  <c r="O62" i="9"/>
  <c r="M66" i="9"/>
  <c r="M67" i="9"/>
  <c r="O67" i="9"/>
  <c r="M71" i="9"/>
  <c r="O71" i="9"/>
  <c r="M72" i="9"/>
  <c r="O72" i="9"/>
  <c r="M73" i="9"/>
  <c r="O73" i="9"/>
  <c r="M7" i="9"/>
  <c r="O7" i="9"/>
  <c r="M8" i="9"/>
  <c r="O8" i="9"/>
  <c r="M9" i="9"/>
  <c r="O9" i="9"/>
  <c r="M10" i="9"/>
  <c r="O10" i="9"/>
  <c r="M11" i="9"/>
  <c r="O11" i="9"/>
  <c r="M12" i="9"/>
  <c r="O12" i="9"/>
  <c r="M13" i="9"/>
  <c r="O13" i="9"/>
  <c r="M14" i="9"/>
  <c r="O14" i="9"/>
  <c r="M15" i="9"/>
  <c r="M16" i="9"/>
  <c r="O16" i="9"/>
  <c r="M17" i="9"/>
  <c r="O17" i="9"/>
  <c r="M18" i="9"/>
  <c r="O18" i="9"/>
  <c r="M19" i="9"/>
  <c r="O19" i="9"/>
  <c r="M20" i="9"/>
  <c r="O20" i="9"/>
  <c r="M21" i="9"/>
  <c r="O21" i="9"/>
  <c r="M22" i="9"/>
  <c r="O22" i="9"/>
  <c r="M23" i="9"/>
  <c r="O23" i="9"/>
  <c r="M24" i="9"/>
  <c r="O24" i="9"/>
  <c r="M25" i="9"/>
  <c r="O25" i="9"/>
  <c r="M26" i="9"/>
  <c r="O26" i="9"/>
  <c r="M27" i="9"/>
  <c r="O27" i="9"/>
  <c r="M28" i="9"/>
  <c r="M29" i="9"/>
  <c r="O29" i="9"/>
  <c r="M30" i="9"/>
  <c r="O30" i="9"/>
  <c r="M31" i="9"/>
  <c r="M32" i="9"/>
  <c r="O32" i="9"/>
  <c r="M33" i="9"/>
  <c r="O33" i="9"/>
  <c r="M35" i="9"/>
  <c r="O35" i="9"/>
  <c r="M6" i="9"/>
  <c r="O6" i="9"/>
  <c r="B35" i="9"/>
  <c r="E35" i="9"/>
  <c r="B11" i="9"/>
  <c r="E11" i="9"/>
  <c r="B12" i="9"/>
  <c r="E12" i="9"/>
  <c r="B13" i="9"/>
  <c r="E13" i="9"/>
  <c r="B14" i="9"/>
  <c r="E14" i="9"/>
  <c r="B15" i="9"/>
  <c r="E15" i="9"/>
  <c r="B16" i="9"/>
  <c r="E16" i="9"/>
  <c r="B17" i="9"/>
  <c r="E17" i="9"/>
  <c r="B18" i="9"/>
  <c r="E18" i="9"/>
  <c r="B19" i="9"/>
  <c r="E19" i="9"/>
  <c r="B20" i="9"/>
  <c r="E20" i="9"/>
  <c r="B21" i="9"/>
  <c r="E21" i="9"/>
  <c r="B22" i="9"/>
  <c r="E22" i="9"/>
  <c r="B23" i="9"/>
  <c r="B24" i="9"/>
  <c r="E24" i="9"/>
  <c r="B25" i="9"/>
  <c r="E25" i="9"/>
  <c r="B26" i="9"/>
  <c r="E26" i="9"/>
  <c r="B27" i="9"/>
  <c r="E27" i="9"/>
  <c r="B28" i="9"/>
  <c r="E28" i="9"/>
  <c r="B29" i="9"/>
  <c r="E29" i="9"/>
  <c r="B30" i="9"/>
  <c r="E30" i="9"/>
  <c r="B31" i="9"/>
  <c r="E31" i="9"/>
  <c r="B32" i="9"/>
  <c r="E32" i="9"/>
  <c r="B33" i="9"/>
  <c r="E33" i="9"/>
  <c r="B7" i="9"/>
  <c r="E7" i="9"/>
  <c r="B8" i="9"/>
  <c r="E8" i="9"/>
  <c r="B9" i="9"/>
  <c r="E9" i="9"/>
  <c r="B10" i="9"/>
  <c r="E10" i="9"/>
  <c r="B6" i="9"/>
  <c r="E6" i="9"/>
  <c r="E43" i="9"/>
  <c r="E44" i="9"/>
  <c r="O41" i="9"/>
  <c r="O66" i="9"/>
  <c r="O15" i="9"/>
  <c r="O28" i="9"/>
  <c r="O31" i="9"/>
  <c r="E23" i="9"/>
  <c r="N12" i="8"/>
  <c r="N35" i="8"/>
  <c r="D12" i="8"/>
  <c r="D35" i="8"/>
  <c r="C12" i="8"/>
  <c r="H12" i="8"/>
  <c r="M12" i="8"/>
  <c r="G76" i="8"/>
  <c r="G35" i="8"/>
  <c r="D76" i="8"/>
  <c r="M27" i="8"/>
  <c r="O27" i="8"/>
  <c r="B27" i="8"/>
  <c r="E27" i="8"/>
  <c r="Q76" i="8"/>
  <c r="P76" i="8"/>
  <c r="N76" i="8"/>
  <c r="L76" i="8"/>
  <c r="K76" i="8"/>
  <c r="J76" i="8"/>
  <c r="I76" i="8"/>
  <c r="M76" i="8"/>
  <c r="O76" i="8"/>
  <c r="H76" i="8"/>
  <c r="F76" i="8"/>
  <c r="M75" i="8"/>
  <c r="O75" i="8"/>
  <c r="B75" i="8"/>
  <c r="E75" i="8"/>
  <c r="Q74" i="8"/>
  <c r="P74" i="8"/>
  <c r="N74" i="8"/>
  <c r="L74" i="8"/>
  <c r="K74" i="8"/>
  <c r="J74" i="8"/>
  <c r="I74" i="8"/>
  <c r="H74" i="8"/>
  <c r="G74" i="8"/>
  <c r="F74" i="8"/>
  <c r="D74" i="8"/>
  <c r="E74" i="8"/>
  <c r="C74" i="8"/>
  <c r="B74" i="8"/>
  <c r="M73" i="8"/>
  <c r="O73" i="8"/>
  <c r="B73" i="8"/>
  <c r="E73" i="8"/>
  <c r="M72" i="8"/>
  <c r="O72" i="8"/>
  <c r="B72" i="8"/>
  <c r="E72" i="8"/>
  <c r="M71" i="8"/>
  <c r="O71" i="8"/>
  <c r="B71" i="8"/>
  <c r="E71" i="8"/>
  <c r="B69" i="8"/>
  <c r="E69" i="8"/>
  <c r="Q68" i="8"/>
  <c r="P68" i="8"/>
  <c r="N68" i="8"/>
  <c r="L68" i="8"/>
  <c r="K68" i="8"/>
  <c r="J68" i="8"/>
  <c r="I68" i="8"/>
  <c r="H68" i="8"/>
  <c r="G68" i="8"/>
  <c r="F68" i="8"/>
  <c r="D68" i="8"/>
  <c r="C68" i="8"/>
  <c r="M67" i="8"/>
  <c r="O67" i="8"/>
  <c r="B67" i="8"/>
  <c r="E67" i="8"/>
  <c r="M66" i="8"/>
  <c r="B66" i="8"/>
  <c r="E66" i="8"/>
  <c r="M64" i="8"/>
  <c r="O64" i="8"/>
  <c r="B64" i="8"/>
  <c r="E64" i="8"/>
  <c r="Q63" i="8"/>
  <c r="P63" i="8"/>
  <c r="N63" i="8"/>
  <c r="L63" i="8"/>
  <c r="K63" i="8"/>
  <c r="J63" i="8"/>
  <c r="I63" i="8"/>
  <c r="H63" i="8"/>
  <c r="G63" i="8"/>
  <c r="F63" i="8"/>
  <c r="D63" i="8"/>
  <c r="B63" i="8"/>
  <c r="C63" i="8"/>
  <c r="M62" i="8"/>
  <c r="O62" i="8"/>
  <c r="B62" i="8"/>
  <c r="E62" i="8"/>
  <c r="M60" i="8"/>
  <c r="O60" i="8"/>
  <c r="B60" i="8"/>
  <c r="E60" i="8"/>
  <c r="Q59" i="8"/>
  <c r="P59" i="8"/>
  <c r="N59" i="8"/>
  <c r="L59" i="8"/>
  <c r="K59" i="8"/>
  <c r="J59" i="8"/>
  <c r="I59" i="8"/>
  <c r="H59" i="8"/>
  <c r="M59" i="8"/>
  <c r="O59" i="8"/>
  <c r="G59" i="8"/>
  <c r="F59" i="8"/>
  <c r="D59" i="8"/>
  <c r="C59" i="8"/>
  <c r="M58" i="8"/>
  <c r="O58" i="8"/>
  <c r="E58" i="8"/>
  <c r="B58" i="8"/>
  <c r="M57" i="8"/>
  <c r="O57" i="8"/>
  <c r="B57" i="8"/>
  <c r="E57" i="8"/>
  <c r="B55" i="8"/>
  <c r="E55" i="8"/>
  <c r="Q54" i="8"/>
  <c r="P54" i="8"/>
  <c r="N54" i="8"/>
  <c r="L54" i="8"/>
  <c r="K54" i="8"/>
  <c r="J54" i="8"/>
  <c r="I54" i="8"/>
  <c r="H54" i="8"/>
  <c r="G54" i="8"/>
  <c r="F54" i="8"/>
  <c r="D54" i="8"/>
  <c r="C54" i="8"/>
  <c r="M53" i="8"/>
  <c r="O53" i="8"/>
  <c r="B53" i="8"/>
  <c r="E53" i="8"/>
  <c r="M52" i="8"/>
  <c r="O52" i="8"/>
  <c r="B52" i="8"/>
  <c r="E52" i="8"/>
  <c r="M51" i="8"/>
  <c r="O51" i="8"/>
  <c r="B51" i="8"/>
  <c r="E51" i="8"/>
  <c r="M50" i="8"/>
  <c r="B50" i="8"/>
  <c r="E50" i="8"/>
  <c r="M48" i="8"/>
  <c r="O48" i="8"/>
  <c r="B48" i="8"/>
  <c r="E48" i="8"/>
  <c r="Q47" i="8"/>
  <c r="P47" i="8"/>
  <c r="N47" i="8"/>
  <c r="L47" i="8"/>
  <c r="K47" i="8"/>
  <c r="J47" i="8"/>
  <c r="I47" i="8"/>
  <c r="H47" i="8"/>
  <c r="G47" i="8"/>
  <c r="F47" i="8"/>
  <c r="D47" i="8"/>
  <c r="C47" i="8"/>
  <c r="B47" i="8"/>
  <c r="E47" i="8"/>
  <c r="M46" i="8"/>
  <c r="O46" i="8"/>
  <c r="B46" i="8"/>
  <c r="E46" i="8"/>
  <c r="M45" i="8"/>
  <c r="O45" i="8"/>
  <c r="B45" i="8"/>
  <c r="E45" i="8"/>
  <c r="M44" i="8"/>
  <c r="O44" i="8"/>
  <c r="B44" i="8"/>
  <c r="E44" i="8"/>
  <c r="M43" i="8"/>
  <c r="O43" i="8"/>
  <c r="B43" i="8"/>
  <c r="E43" i="8"/>
  <c r="M42" i="8"/>
  <c r="O42" i="8"/>
  <c r="B42" i="8"/>
  <c r="E42" i="8"/>
  <c r="M41" i="8"/>
  <c r="O41" i="8"/>
  <c r="B41" i="8"/>
  <c r="E41" i="8"/>
  <c r="M40" i="8"/>
  <c r="O40" i="8"/>
  <c r="B40" i="8"/>
  <c r="E40" i="8"/>
  <c r="M39" i="8"/>
  <c r="O39" i="8"/>
  <c r="B39" i="8"/>
  <c r="E39" i="8"/>
  <c r="M38" i="8"/>
  <c r="O38" i="8"/>
  <c r="B38" i="8"/>
  <c r="E38" i="8"/>
  <c r="M36" i="8"/>
  <c r="O36" i="8"/>
  <c r="B36" i="8"/>
  <c r="E36" i="8"/>
  <c r="Q35" i="8"/>
  <c r="P35" i="8"/>
  <c r="L35" i="8"/>
  <c r="K35" i="8"/>
  <c r="I35" i="8"/>
  <c r="F35" i="8"/>
  <c r="M34" i="8"/>
  <c r="O34" i="8"/>
  <c r="B34" i="8"/>
  <c r="E34" i="8"/>
  <c r="M33" i="8"/>
  <c r="O33" i="8"/>
  <c r="B33" i="8"/>
  <c r="E33" i="8"/>
  <c r="M32" i="8"/>
  <c r="O32" i="8"/>
  <c r="B32" i="8"/>
  <c r="E32" i="8"/>
  <c r="M31" i="8"/>
  <c r="O31" i="8"/>
  <c r="B31" i="8"/>
  <c r="E31" i="8"/>
  <c r="M30" i="8"/>
  <c r="O30" i="8"/>
  <c r="B30" i="8"/>
  <c r="E30" i="8"/>
  <c r="M29" i="8"/>
  <c r="O29" i="8"/>
  <c r="B29" i="8"/>
  <c r="E29" i="8"/>
  <c r="M28" i="8"/>
  <c r="O28" i="8"/>
  <c r="B28" i="8"/>
  <c r="E28" i="8"/>
  <c r="M26" i="8"/>
  <c r="O26" i="8"/>
  <c r="B26" i="8"/>
  <c r="E26" i="8"/>
  <c r="M25" i="8"/>
  <c r="O25" i="8"/>
  <c r="B25" i="8"/>
  <c r="E25" i="8"/>
  <c r="M24" i="8"/>
  <c r="O24" i="8"/>
  <c r="B24" i="8"/>
  <c r="E24" i="8"/>
  <c r="M23" i="8"/>
  <c r="O23" i="8"/>
  <c r="B23" i="8"/>
  <c r="E23" i="8"/>
  <c r="M22" i="8"/>
  <c r="O22" i="8"/>
  <c r="B22" i="8"/>
  <c r="E22" i="8"/>
  <c r="M21" i="8"/>
  <c r="O21" i="8"/>
  <c r="B21" i="8"/>
  <c r="E21" i="8"/>
  <c r="O20" i="8"/>
  <c r="B20" i="8"/>
  <c r="E20" i="8"/>
  <c r="M19" i="8"/>
  <c r="O19" i="8"/>
  <c r="B19" i="8"/>
  <c r="E19" i="8"/>
  <c r="M18" i="8"/>
  <c r="O18" i="8"/>
  <c r="B18" i="8"/>
  <c r="E18" i="8"/>
  <c r="M17" i="8"/>
  <c r="O17" i="8"/>
  <c r="B17" i="8"/>
  <c r="E17" i="8"/>
  <c r="M16" i="8"/>
  <c r="O16" i="8"/>
  <c r="B16" i="8"/>
  <c r="E16" i="8"/>
  <c r="M15" i="8"/>
  <c r="O15" i="8"/>
  <c r="B15" i="8"/>
  <c r="E15" i="8"/>
  <c r="M14" i="8"/>
  <c r="O14" i="8"/>
  <c r="B14" i="8"/>
  <c r="E14" i="8"/>
  <c r="M13" i="8"/>
  <c r="O13" i="8"/>
  <c r="B13" i="8"/>
  <c r="E13" i="8"/>
  <c r="M11" i="8"/>
  <c r="O11" i="8"/>
  <c r="B11" i="8"/>
  <c r="E11" i="8"/>
  <c r="M10" i="8"/>
  <c r="O10" i="8"/>
  <c r="B10" i="8"/>
  <c r="E10" i="8"/>
  <c r="M9" i="8"/>
  <c r="O9" i="8"/>
  <c r="B9" i="8"/>
  <c r="E9" i="8"/>
  <c r="M8" i="8"/>
  <c r="O8" i="8"/>
  <c r="B8" i="8"/>
  <c r="E8" i="8"/>
  <c r="M7" i="8"/>
  <c r="O7" i="8"/>
  <c r="B7" i="8"/>
  <c r="E7" i="8"/>
  <c r="M6" i="8"/>
  <c r="O6" i="8"/>
  <c r="B6" i="8"/>
  <c r="M5" i="8"/>
  <c r="O5" i="8"/>
  <c r="B5" i="8"/>
  <c r="E5" i="8"/>
  <c r="C73" i="7"/>
  <c r="C67" i="7"/>
  <c r="B67" i="7"/>
  <c r="E67" i="7"/>
  <c r="C34" i="7"/>
  <c r="C75" i="7"/>
  <c r="Q62" i="7"/>
  <c r="P62" i="7"/>
  <c r="N62" i="7"/>
  <c r="G62" i="7"/>
  <c r="H62" i="7"/>
  <c r="I62" i="7"/>
  <c r="J62" i="7"/>
  <c r="M62" i="7"/>
  <c r="O62" i="7"/>
  <c r="K62" i="7"/>
  <c r="L62" i="7"/>
  <c r="F62" i="7"/>
  <c r="D62" i="7"/>
  <c r="C62" i="7"/>
  <c r="Q75" i="7"/>
  <c r="P75" i="7"/>
  <c r="N75" i="7"/>
  <c r="J75" i="7"/>
  <c r="K75" i="7"/>
  <c r="L75" i="7"/>
  <c r="G75" i="7"/>
  <c r="H75" i="7"/>
  <c r="I75" i="7"/>
  <c r="F75" i="7"/>
  <c r="D75" i="7"/>
  <c r="B68" i="7"/>
  <c r="E68" i="7"/>
  <c r="M66" i="7"/>
  <c r="Q67" i="7"/>
  <c r="P67" i="7"/>
  <c r="G67" i="7"/>
  <c r="H67" i="7"/>
  <c r="I67" i="7"/>
  <c r="J67" i="7"/>
  <c r="K67" i="7"/>
  <c r="L67" i="7"/>
  <c r="N67" i="7"/>
  <c r="F67" i="7"/>
  <c r="D67" i="7"/>
  <c r="M52" i="7"/>
  <c r="O52" i="7"/>
  <c r="M51" i="7"/>
  <c r="O51" i="7"/>
  <c r="M50" i="7"/>
  <c r="M49" i="7"/>
  <c r="M43" i="7"/>
  <c r="O43" i="7"/>
  <c r="M47" i="7"/>
  <c r="O47" i="7"/>
  <c r="M63" i="7"/>
  <c r="O63" i="7"/>
  <c r="M61" i="7"/>
  <c r="O61" i="7"/>
  <c r="B63" i="7"/>
  <c r="E63" i="7"/>
  <c r="B61" i="7"/>
  <c r="E61" i="7"/>
  <c r="M56" i="7"/>
  <c r="O56" i="7"/>
  <c r="M38" i="7"/>
  <c r="O38" i="7"/>
  <c r="M39" i="7"/>
  <c r="O39" i="7"/>
  <c r="M40" i="7"/>
  <c r="O40" i="7"/>
  <c r="M41" i="7"/>
  <c r="O41" i="7"/>
  <c r="M42" i="7"/>
  <c r="O42" i="7"/>
  <c r="M44" i="7"/>
  <c r="O44" i="7"/>
  <c r="M45" i="7"/>
  <c r="O45" i="7"/>
  <c r="M37" i="7"/>
  <c r="O37" i="7"/>
  <c r="B13" i="7"/>
  <c r="E13" i="7"/>
  <c r="G53" i="7"/>
  <c r="H53" i="7"/>
  <c r="I53" i="7"/>
  <c r="J53" i="7"/>
  <c r="K53" i="7"/>
  <c r="L53" i="7"/>
  <c r="N53" i="7"/>
  <c r="F53" i="7"/>
  <c r="B50" i="7"/>
  <c r="E50" i="7"/>
  <c r="B51" i="7"/>
  <c r="E51" i="7"/>
  <c r="B52" i="7"/>
  <c r="E52" i="7"/>
  <c r="D46" i="7"/>
  <c r="C46" i="7"/>
  <c r="B46" i="7"/>
  <c r="B38" i="7"/>
  <c r="E38" i="7"/>
  <c r="B39" i="7"/>
  <c r="E39" i="7"/>
  <c r="B40" i="7"/>
  <c r="E40" i="7"/>
  <c r="B41" i="7"/>
  <c r="E41" i="7"/>
  <c r="B42" i="7"/>
  <c r="E42" i="7"/>
  <c r="B43" i="7"/>
  <c r="E43" i="7"/>
  <c r="B44" i="7"/>
  <c r="E44" i="7"/>
  <c r="B45" i="7"/>
  <c r="E45" i="7"/>
  <c r="B37" i="7"/>
  <c r="E37" i="7"/>
  <c r="O20" i="7"/>
  <c r="M5" i="7"/>
  <c r="O5" i="7"/>
  <c r="B35" i="7"/>
  <c r="E35" i="7"/>
  <c r="B5" i="7"/>
  <c r="M74" i="7"/>
  <c r="O74" i="7"/>
  <c r="B74" i="7"/>
  <c r="E74" i="7"/>
  <c r="Q73" i="7"/>
  <c r="P73" i="7"/>
  <c r="N73" i="7"/>
  <c r="L73" i="7"/>
  <c r="K73" i="7"/>
  <c r="J73" i="7"/>
  <c r="I73" i="7"/>
  <c r="H73" i="7"/>
  <c r="G73" i="7"/>
  <c r="F73" i="7"/>
  <c r="D73" i="7"/>
  <c r="M72" i="7"/>
  <c r="O72" i="7"/>
  <c r="B72" i="7"/>
  <c r="E72" i="7"/>
  <c r="M71" i="7"/>
  <c r="O71" i="7"/>
  <c r="B71" i="7"/>
  <c r="E71" i="7"/>
  <c r="M70" i="7"/>
  <c r="O70" i="7"/>
  <c r="B70" i="7"/>
  <c r="E70" i="7"/>
  <c r="M65" i="7"/>
  <c r="M67" i="7"/>
  <c r="B65" i="7"/>
  <c r="E65" i="7"/>
  <c r="M59" i="7"/>
  <c r="O59" i="7"/>
  <c r="B59" i="7"/>
  <c r="E59" i="7"/>
  <c r="Q58" i="7"/>
  <c r="P58" i="7"/>
  <c r="N58" i="7"/>
  <c r="L58" i="7"/>
  <c r="K58" i="7"/>
  <c r="J58" i="7"/>
  <c r="I58" i="7"/>
  <c r="H58" i="7"/>
  <c r="G58" i="7"/>
  <c r="F58" i="7"/>
  <c r="D58" i="7"/>
  <c r="C58" i="7"/>
  <c r="M57" i="7"/>
  <c r="O57" i="7"/>
  <c r="B57" i="7"/>
  <c r="E57" i="7"/>
  <c r="B56" i="7"/>
  <c r="M13" i="7"/>
  <c r="O13" i="7"/>
  <c r="B54" i="7"/>
  <c r="E54" i="7"/>
  <c r="Q53" i="7"/>
  <c r="P53" i="7"/>
  <c r="D53" i="7"/>
  <c r="C53" i="7"/>
  <c r="B49" i="7"/>
  <c r="E49" i="7"/>
  <c r="B47" i="7"/>
  <c r="E47" i="7"/>
  <c r="Q46" i="7"/>
  <c r="P46" i="7"/>
  <c r="N46" i="7"/>
  <c r="L46" i="7"/>
  <c r="K46" i="7"/>
  <c r="J46" i="7"/>
  <c r="I46" i="7"/>
  <c r="H46" i="7"/>
  <c r="G46" i="7"/>
  <c r="F46" i="7"/>
  <c r="M35" i="7"/>
  <c r="O35" i="7"/>
  <c r="Q34" i="7"/>
  <c r="P34" i="7"/>
  <c r="N34" i="7"/>
  <c r="L34" i="7"/>
  <c r="K34" i="7"/>
  <c r="I34" i="7"/>
  <c r="H34" i="7"/>
  <c r="G34" i="7"/>
  <c r="F34" i="7"/>
  <c r="D34" i="7"/>
  <c r="M33" i="7"/>
  <c r="O33" i="7"/>
  <c r="B33" i="7"/>
  <c r="E33" i="7"/>
  <c r="M32" i="7"/>
  <c r="O32" i="7"/>
  <c r="B32" i="7"/>
  <c r="E32" i="7"/>
  <c r="M31" i="7"/>
  <c r="O31" i="7"/>
  <c r="B31" i="7"/>
  <c r="E31" i="7"/>
  <c r="M30" i="7"/>
  <c r="O30" i="7"/>
  <c r="B30" i="7"/>
  <c r="E30" i="7"/>
  <c r="M29" i="7"/>
  <c r="O29" i="7"/>
  <c r="B29" i="7"/>
  <c r="E29" i="7"/>
  <c r="M28" i="7"/>
  <c r="O28" i="7"/>
  <c r="B28" i="7"/>
  <c r="E28" i="7"/>
  <c r="M27" i="7"/>
  <c r="O27" i="7"/>
  <c r="B27" i="7"/>
  <c r="E27" i="7"/>
  <c r="M26" i="7"/>
  <c r="O26" i="7"/>
  <c r="B26" i="7"/>
  <c r="E26" i="7"/>
  <c r="M25" i="7"/>
  <c r="O25" i="7"/>
  <c r="B25" i="7"/>
  <c r="E25" i="7"/>
  <c r="M24" i="7"/>
  <c r="O24" i="7"/>
  <c r="B24" i="7"/>
  <c r="E24" i="7"/>
  <c r="M23" i="7"/>
  <c r="O23" i="7"/>
  <c r="B23" i="7"/>
  <c r="E23" i="7"/>
  <c r="M22" i="7"/>
  <c r="O22" i="7"/>
  <c r="B22" i="7"/>
  <c r="E22" i="7"/>
  <c r="B66" i="7"/>
  <c r="E66" i="7"/>
  <c r="M21" i="7"/>
  <c r="O21" i="7"/>
  <c r="B21" i="7"/>
  <c r="E21" i="7"/>
  <c r="B20" i="7"/>
  <c r="E20" i="7"/>
  <c r="M19" i="7"/>
  <c r="O19" i="7"/>
  <c r="B19" i="7"/>
  <c r="E19" i="7"/>
  <c r="M18" i="7"/>
  <c r="O18" i="7"/>
  <c r="B18" i="7"/>
  <c r="E18" i="7"/>
  <c r="M17" i="7"/>
  <c r="O17" i="7"/>
  <c r="B17" i="7"/>
  <c r="E17" i="7"/>
  <c r="M16" i="7"/>
  <c r="O16" i="7"/>
  <c r="B16" i="7"/>
  <c r="E16" i="7"/>
  <c r="M15" i="7"/>
  <c r="O15" i="7"/>
  <c r="B15" i="7"/>
  <c r="E15" i="7"/>
  <c r="M14" i="7"/>
  <c r="O14" i="7"/>
  <c r="B14" i="7"/>
  <c r="E14" i="7"/>
  <c r="M12" i="7"/>
  <c r="O12" i="7"/>
  <c r="B12" i="7"/>
  <c r="E12" i="7"/>
  <c r="M11" i="7"/>
  <c r="O11" i="7"/>
  <c r="B11" i="7"/>
  <c r="E11" i="7"/>
  <c r="M10" i="7"/>
  <c r="O10" i="7"/>
  <c r="B10" i="7"/>
  <c r="E10" i="7"/>
  <c r="M9" i="7"/>
  <c r="O9" i="7"/>
  <c r="B9" i="7"/>
  <c r="E9" i="7"/>
  <c r="M8" i="7"/>
  <c r="O8" i="7"/>
  <c r="B8" i="7"/>
  <c r="E8" i="7"/>
  <c r="M7" i="7"/>
  <c r="O7" i="7"/>
  <c r="B7" i="7"/>
  <c r="E7" i="7"/>
  <c r="M6" i="7"/>
  <c r="O6" i="7"/>
  <c r="B6" i="7"/>
  <c r="F81" i="6"/>
  <c r="G81" i="6"/>
  <c r="H81" i="6"/>
  <c r="I81" i="6"/>
  <c r="J81" i="6"/>
  <c r="K81" i="6"/>
  <c r="L81" i="6"/>
  <c r="N81" i="6"/>
  <c r="P81" i="6"/>
  <c r="Q81" i="6"/>
  <c r="D81" i="6"/>
  <c r="C81" i="6"/>
  <c r="C77" i="1"/>
  <c r="M77" i="6"/>
  <c r="B77" i="6"/>
  <c r="E77" i="6"/>
  <c r="M24" i="6"/>
  <c r="O24" i="6"/>
  <c r="B24" i="6"/>
  <c r="E24" i="6"/>
  <c r="C47" i="6"/>
  <c r="M40" i="6"/>
  <c r="O40" i="6"/>
  <c r="M41" i="6"/>
  <c r="O41" i="6"/>
  <c r="B41" i="6"/>
  <c r="E41" i="6"/>
  <c r="B74" i="6"/>
  <c r="E74" i="6"/>
  <c r="M72" i="6"/>
  <c r="O72" i="6"/>
  <c r="G73" i="6"/>
  <c r="H73" i="6"/>
  <c r="I73" i="6"/>
  <c r="J73" i="6"/>
  <c r="K73" i="6"/>
  <c r="L73" i="6"/>
  <c r="F73" i="6"/>
  <c r="D73" i="6"/>
  <c r="C73" i="6"/>
  <c r="B73" i="6"/>
  <c r="B72" i="6"/>
  <c r="E72" i="6"/>
  <c r="C35" i="6"/>
  <c r="M80" i="6"/>
  <c r="O80" i="6"/>
  <c r="B80" i="6"/>
  <c r="E80" i="6"/>
  <c r="Q79" i="6"/>
  <c r="P79" i="6"/>
  <c r="N79" i="6"/>
  <c r="L79" i="6"/>
  <c r="K79" i="6"/>
  <c r="M79" i="6"/>
  <c r="O79" i="6"/>
  <c r="J79" i="6"/>
  <c r="I79" i="6"/>
  <c r="H79" i="6"/>
  <c r="G79" i="6"/>
  <c r="F79" i="6"/>
  <c r="D79" i="6"/>
  <c r="C79" i="6"/>
  <c r="B79" i="6"/>
  <c r="E79" i="6"/>
  <c r="M78" i="6"/>
  <c r="O78" i="6"/>
  <c r="B78" i="6"/>
  <c r="E78" i="6"/>
  <c r="M76" i="6"/>
  <c r="O76" i="6"/>
  <c r="B76" i="6"/>
  <c r="E76" i="6"/>
  <c r="O74" i="6"/>
  <c r="Q73" i="6"/>
  <c r="P73" i="6"/>
  <c r="N73" i="6"/>
  <c r="M71" i="6"/>
  <c r="O71" i="6"/>
  <c r="B71" i="6"/>
  <c r="E71" i="6"/>
  <c r="M69" i="6"/>
  <c r="O69" i="6"/>
  <c r="B69" i="6"/>
  <c r="E69" i="6"/>
  <c r="Q68" i="6"/>
  <c r="P68" i="6"/>
  <c r="N68" i="6"/>
  <c r="L68" i="6"/>
  <c r="K68" i="6"/>
  <c r="I68" i="6"/>
  <c r="H68" i="6"/>
  <c r="G68" i="6"/>
  <c r="F68" i="6"/>
  <c r="D68" i="6"/>
  <c r="C68" i="6"/>
  <c r="M67" i="6"/>
  <c r="O67" i="6"/>
  <c r="B67" i="6"/>
  <c r="E67" i="6"/>
  <c r="M65" i="6"/>
  <c r="O65" i="6"/>
  <c r="B65" i="6"/>
  <c r="E65" i="6"/>
  <c r="Q64" i="6"/>
  <c r="P64" i="6"/>
  <c r="N64" i="6"/>
  <c r="L64" i="6"/>
  <c r="K64" i="6"/>
  <c r="J64" i="6"/>
  <c r="I64" i="6"/>
  <c r="H64" i="6"/>
  <c r="G64" i="6"/>
  <c r="F64" i="6"/>
  <c r="D64" i="6"/>
  <c r="C64" i="6"/>
  <c r="M63" i="6"/>
  <c r="O63" i="6"/>
  <c r="B63" i="6"/>
  <c r="M62" i="6"/>
  <c r="O62" i="6"/>
  <c r="B62" i="6"/>
  <c r="M60" i="6"/>
  <c r="O60" i="6"/>
  <c r="B60" i="6"/>
  <c r="E60" i="6"/>
  <c r="Q59" i="6"/>
  <c r="P59" i="6"/>
  <c r="N59" i="6"/>
  <c r="L59" i="6"/>
  <c r="K59" i="6"/>
  <c r="J59" i="6"/>
  <c r="I59" i="6"/>
  <c r="H59" i="6"/>
  <c r="G59" i="6"/>
  <c r="F59" i="6"/>
  <c r="D59" i="6"/>
  <c r="C59" i="6"/>
  <c r="B59" i="6"/>
  <c r="E59" i="6"/>
  <c r="M20" i="6"/>
  <c r="O20" i="6"/>
  <c r="B20" i="6"/>
  <c r="E20" i="6"/>
  <c r="M58" i="6"/>
  <c r="B58" i="6"/>
  <c r="E58" i="6"/>
  <c r="M57" i="6"/>
  <c r="O57" i="6"/>
  <c r="B57" i="6"/>
  <c r="E57" i="6"/>
  <c r="M55" i="6"/>
  <c r="O55" i="6"/>
  <c r="B55" i="6"/>
  <c r="E55" i="6"/>
  <c r="Q54" i="6"/>
  <c r="P54" i="6"/>
  <c r="N54" i="6"/>
  <c r="L54" i="6"/>
  <c r="K54" i="6"/>
  <c r="J54" i="6"/>
  <c r="I54" i="6"/>
  <c r="H54" i="6"/>
  <c r="G54" i="6"/>
  <c r="D54" i="6"/>
  <c r="C54" i="6"/>
  <c r="B54" i="6"/>
  <c r="E54" i="6"/>
  <c r="M53" i="6"/>
  <c r="O53" i="6"/>
  <c r="B53" i="6"/>
  <c r="E53" i="6"/>
  <c r="M52" i="6"/>
  <c r="O52" i="6"/>
  <c r="B52" i="6"/>
  <c r="E52" i="6"/>
  <c r="M51" i="6"/>
  <c r="O51" i="6"/>
  <c r="B51" i="6"/>
  <c r="E51" i="6"/>
  <c r="M50" i="6"/>
  <c r="O50" i="6"/>
  <c r="B50" i="6"/>
  <c r="E50" i="6"/>
  <c r="M48" i="6"/>
  <c r="O48" i="6"/>
  <c r="B48" i="6"/>
  <c r="E48" i="6"/>
  <c r="Q47" i="6"/>
  <c r="P47" i="6"/>
  <c r="N47" i="6"/>
  <c r="L47" i="6"/>
  <c r="K47" i="6"/>
  <c r="J47" i="6"/>
  <c r="I47" i="6"/>
  <c r="H47" i="6"/>
  <c r="G47" i="6"/>
  <c r="F47" i="6"/>
  <c r="D47" i="6"/>
  <c r="M46" i="6"/>
  <c r="O46" i="6"/>
  <c r="B46" i="6"/>
  <c r="E46" i="6"/>
  <c r="M45" i="6"/>
  <c r="O45" i="6"/>
  <c r="B45" i="6"/>
  <c r="E45" i="6"/>
  <c r="M44" i="6"/>
  <c r="O44" i="6"/>
  <c r="B44" i="6"/>
  <c r="E44" i="6"/>
  <c r="M43" i="6"/>
  <c r="O43" i="6"/>
  <c r="B43" i="6"/>
  <c r="E43" i="6"/>
  <c r="M42" i="6"/>
  <c r="O42" i="6"/>
  <c r="B42" i="6"/>
  <c r="E42" i="6"/>
  <c r="B40" i="6"/>
  <c r="E40" i="6"/>
  <c r="M39" i="6"/>
  <c r="O39" i="6"/>
  <c r="B39" i="6"/>
  <c r="E39" i="6"/>
  <c r="M38" i="6"/>
  <c r="O38" i="6"/>
  <c r="B38" i="6"/>
  <c r="E38" i="6"/>
  <c r="M36" i="6"/>
  <c r="O36" i="6"/>
  <c r="B36" i="6"/>
  <c r="E36" i="6"/>
  <c r="Q35" i="6"/>
  <c r="P35" i="6"/>
  <c r="N35" i="6"/>
  <c r="L35" i="6"/>
  <c r="K35" i="6"/>
  <c r="I35" i="6"/>
  <c r="H35" i="6"/>
  <c r="G35" i="6"/>
  <c r="F35" i="6"/>
  <c r="D35" i="6"/>
  <c r="M34" i="6"/>
  <c r="B34" i="6"/>
  <c r="M33" i="6"/>
  <c r="O33" i="6"/>
  <c r="B33" i="6"/>
  <c r="E33" i="6"/>
  <c r="M32" i="6"/>
  <c r="O32" i="6"/>
  <c r="B32" i="6"/>
  <c r="E32" i="6"/>
  <c r="M31" i="6"/>
  <c r="O31" i="6"/>
  <c r="B31" i="6"/>
  <c r="E31" i="6"/>
  <c r="M30" i="6"/>
  <c r="O30" i="6"/>
  <c r="B30" i="6"/>
  <c r="E30" i="6"/>
  <c r="M29" i="6"/>
  <c r="O29" i="6"/>
  <c r="B29" i="6"/>
  <c r="E29" i="6"/>
  <c r="M28" i="6"/>
  <c r="O28" i="6"/>
  <c r="B28" i="6"/>
  <c r="E28" i="6"/>
  <c r="M27" i="6"/>
  <c r="O27" i="6"/>
  <c r="B27" i="6"/>
  <c r="E27" i="6"/>
  <c r="M26" i="6"/>
  <c r="O26" i="6"/>
  <c r="B26" i="6"/>
  <c r="E26" i="6"/>
  <c r="M25" i="6"/>
  <c r="O25" i="6"/>
  <c r="B25" i="6"/>
  <c r="E25" i="6"/>
  <c r="M23" i="6"/>
  <c r="O23" i="6"/>
  <c r="B23" i="6"/>
  <c r="E23" i="6"/>
  <c r="M22" i="6"/>
  <c r="O22" i="6"/>
  <c r="B22" i="6"/>
  <c r="E22" i="6"/>
  <c r="M21" i="6"/>
  <c r="O21" i="6"/>
  <c r="B21" i="6"/>
  <c r="E21" i="6"/>
  <c r="O19" i="6"/>
  <c r="B19" i="6"/>
  <c r="M18" i="6"/>
  <c r="O18" i="6"/>
  <c r="B18" i="6"/>
  <c r="E18" i="6"/>
  <c r="M17" i="6"/>
  <c r="O17" i="6"/>
  <c r="B17" i="6"/>
  <c r="E17" i="6"/>
  <c r="M16" i="6"/>
  <c r="O16" i="6"/>
  <c r="B16" i="6"/>
  <c r="E16" i="6"/>
  <c r="M15" i="6"/>
  <c r="O15" i="6"/>
  <c r="B15" i="6"/>
  <c r="E15" i="6"/>
  <c r="M14" i="6"/>
  <c r="O14" i="6"/>
  <c r="B14" i="6"/>
  <c r="E14" i="6"/>
  <c r="M13" i="6"/>
  <c r="O13" i="6"/>
  <c r="B13" i="6"/>
  <c r="E13" i="6"/>
  <c r="M12" i="6"/>
  <c r="O12" i="6"/>
  <c r="B12" i="6"/>
  <c r="E12" i="6"/>
  <c r="M11" i="6"/>
  <c r="O11" i="6"/>
  <c r="B11" i="6"/>
  <c r="E11" i="6"/>
  <c r="M10" i="6"/>
  <c r="B10" i="6"/>
  <c r="M9" i="6"/>
  <c r="O9" i="6"/>
  <c r="B9" i="6"/>
  <c r="E9" i="6"/>
  <c r="M8" i="6"/>
  <c r="O8" i="6"/>
  <c r="B8" i="6"/>
  <c r="E8" i="6"/>
  <c r="M7" i="6"/>
  <c r="O7" i="6"/>
  <c r="B7" i="6"/>
  <c r="E7" i="6"/>
  <c r="M6" i="6"/>
  <c r="O6" i="6"/>
  <c r="B6" i="6"/>
  <c r="E6" i="6"/>
  <c r="M5" i="6"/>
  <c r="O5" i="6"/>
  <c r="B5" i="6"/>
  <c r="E5" i="6"/>
  <c r="O79" i="5"/>
  <c r="Q81" i="5"/>
  <c r="P81" i="5"/>
  <c r="N81" i="5"/>
  <c r="L81" i="5"/>
  <c r="K81" i="5"/>
  <c r="J81" i="5"/>
  <c r="I81" i="5"/>
  <c r="H81" i="5"/>
  <c r="G81" i="5"/>
  <c r="F81" i="5"/>
  <c r="D81" i="5"/>
  <c r="C81" i="5"/>
  <c r="B79" i="5"/>
  <c r="E79" i="5"/>
  <c r="Q78" i="5"/>
  <c r="P78" i="5"/>
  <c r="N78" i="5"/>
  <c r="O78" i="5"/>
  <c r="L78" i="5"/>
  <c r="K78" i="5"/>
  <c r="J78" i="5"/>
  <c r="I78" i="5"/>
  <c r="H78" i="5"/>
  <c r="G78" i="5"/>
  <c r="F78" i="5"/>
  <c r="D78" i="5"/>
  <c r="B78" i="5"/>
  <c r="C78" i="5"/>
  <c r="M77" i="5"/>
  <c r="M76" i="5"/>
  <c r="O76" i="5"/>
  <c r="E76" i="5"/>
  <c r="O74" i="5"/>
  <c r="E74" i="5"/>
  <c r="Q73" i="5"/>
  <c r="P73" i="5"/>
  <c r="N73" i="5"/>
  <c r="L73" i="5"/>
  <c r="K73" i="5"/>
  <c r="J73" i="5"/>
  <c r="I73" i="5"/>
  <c r="H73" i="5"/>
  <c r="G73" i="5"/>
  <c r="F73" i="5"/>
  <c r="M73" i="5"/>
  <c r="O73" i="5"/>
  <c r="D73" i="5"/>
  <c r="E73" i="5"/>
  <c r="C73" i="5"/>
  <c r="B73" i="5"/>
  <c r="M72" i="5"/>
  <c r="O72" i="5"/>
  <c r="E72" i="5"/>
  <c r="M70" i="5"/>
  <c r="O70" i="5"/>
  <c r="E70" i="5"/>
  <c r="Q69" i="5"/>
  <c r="P69" i="5"/>
  <c r="N69" i="5"/>
  <c r="L69" i="5"/>
  <c r="K69" i="5"/>
  <c r="I69" i="5"/>
  <c r="H69" i="5"/>
  <c r="G69" i="5"/>
  <c r="F69" i="5"/>
  <c r="D69" i="5"/>
  <c r="C69" i="5"/>
  <c r="B69" i="5"/>
  <c r="M68" i="5"/>
  <c r="O68" i="5"/>
  <c r="E68" i="5"/>
  <c r="M66" i="5"/>
  <c r="O66" i="5"/>
  <c r="E66" i="5"/>
  <c r="Q65" i="5"/>
  <c r="P65" i="5"/>
  <c r="N65" i="5"/>
  <c r="L65" i="5"/>
  <c r="K65" i="5"/>
  <c r="J65" i="5"/>
  <c r="I65" i="5"/>
  <c r="H65" i="5"/>
  <c r="G65" i="5"/>
  <c r="F65" i="5"/>
  <c r="M65" i="5"/>
  <c r="O65" i="5"/>
  <c r="D65" i="5"/>
  <c r="E65" i="5"/>
  <c r="C65" i="5"/>
  <c r="B65" i="5"/>
  <c r="M64" i="5"/>
  <c r="O64" i="5"/>
  <c r="M63" i="5"/>
  <c r="O63" i="5"/>
  <c r="E63" i="5"/>
  <c r="M61" i="5"/>
  <c r="O61" i="5"/>
  <c r="E61" i="5"/>
  <c r="Q60" i="5"/>
  <c r="P60" i="5"/>
  <c r="N60" i="5"/>
  <c r="L60" i="5"/>
  <c r="K60" i="5"/>
  <c r="J60" i="5"/>
  <c r="I60" i="5"/>
  <c r="H60" i="5"/>
  <c r="G60" i="5"/>
  <c r="F60" i="5"/>
  <c r="M60" i="5"/>
  <c r="O60" i="5"/>
  <c r="D60" i="5"/>
  <c r="B60" i="5"/>
  <c r="C60" i="5"/>
  <c r="M59" i="5"/>
  <c r="M58" i="5"/>
  <c r="M57" i="5"/>
  <c r="O57" i="5"/>
  <c r="E57" i="5"/>
  <c r="M56" i="5"/>
  <c r="O56" i="5"/>
  <c r="E56" i="5"/>
  <c r="M55" i="5"/>
  <c r="O55" i="5"/>
  <c r="E55" i="5"/>
  <c r="M54" i="5"/>
  <c r="B54" i="5"/>
  <c r="M53" i="5"/>
  <c r="B53" i="5"/>
  <c r="M51" i="5"/>
  <c r="O51" i="5"/>
  <c r="E51" i="5"/>
  <c r="Q50" i="5"/>
  <c r="P50" i="5"/>
  <c r="N50" i="5"/>
  <c r="L50" i="5"/>
  <c r="K50" i="5"/>
  <c r="J50" i="5"/>
  <c r="M50" i="5"/>
  <c r="O50" i="5"/>
  <c r="I50" i="5"/>
  <c r="H50" i="5"/>
  <c r="G50" i="5"/>
  <c r="D50" i="5"/>
  <c r="C50" i="5"/>
  <c r="B50" i="5"/>
  <c r="E50" i="5"/>
  <c r="M49" i="5"/>
  <c r="O49" i="5"/>
  <c r="E49" i="5"/>
  <c r="M48" i="5"/>
  <c r="O48" i="5"/>
  <c r="E48" i="5"/>
  <c r="M47" i="5"/>
  <c r="O47" i="5"/>
  <c r="E47" i="5"/>
  <c r="M46" i="5"/>
  <c r="O46" i="5"/>
  <c r="E46" i="5"/>
  <c r="M44" i="5"/>
  <c r="O44" i="5"/>
  <c r="B44" i="5"/>
  <c r="E44" i="5"/>
  <c r="Q43" i="5"/>
  <c r="P43" i="5"/>
  <c r="N43" i="5"/>
  <c r="L43" i="5"/>
  <c r="K43" i="5"/>
  <c r="J43" i="5"/>
  <c r="I43" i="5"/>
  <c r="M43" i="5"/>
  <c r="O43" i="5"/>
  <c r="H43" i="5"/>
  <c r="G43" i="5"/>
  <c r="F43" i="5"/>
  <c r="D43" i="5"/>
  <c r="B43" i="5"/>
  <c r="C43" i="5"/>
  <c r="M42" i="5"/>
  <c r="O42" i="5"/>
  <c r="E42" i="5"/>
  <c r="M41" i="5"/>
  <c r="O41" i="5"/>
  <c r="E41" i="5"/>
  <c r="M40" i="5"/>
  <c r="O40" i="5"/>
  <c r="E40" i="5"/>
  <c r="M39" i="5"/>
  <c r="O39" i="5"/>
  <c r="E39" i="5"/>
  <c r="M38" i="5"/>
  <c r="O38" i="5"/>
  <c r="E38" i="5"/>
  <c r="M37" i="5"/>
  <c r="O37" i="5"/>
  <c r="E37" i="5"/>
  <c r="M36" i="5"/>
  <c r="O36" i="5"/>
  <c r="E36" i="5"/>
  <c r="M35" i="5"/>
  <c r="O35" i="5"/>
  <c r="E35" i="5"/>
  <c r="M33" i="5"/>
  <c r="O33" i="5"/>
  <c r="E33" i="5"/>
  <c r="Q32" i="5"/>
  <c r="P32" i="5"/>
  <c r="N32" i="5"/>
  <c r="L32" i="5"/>
  <c r="K32" i="5"/>
  <c r="I32" i="5"/>
  <c r="H32" i="5"/>
  <c r="G32" i="5"/>
  <c r="M32" i="5"/>
  <c r="O32" i="5"/>
  <c r="F32" i="5"/>
  <c r="D32" i="5"/>
  <c r="C32" i="5"/>
  <c r="B32" i="5"/>
  <c r="M31" i="5"/>
  <c r="O31" i="5"/>
  <c r="E31" i="5"/>
  <c r="M30" i="5"/>
  <c r="O30" i="5"/>
  <c r="E30" i="5"/>
  <c r="M29" i="5"/>
  <c r="O29" i="5"/>
  <c r="E29" i="5"/>
  <c r="M28" i="5"/>
  <c r="O28" i="5"/>
  <c r="E28" i="5"/>
  <c r="M27" i="5"/>
  <c r="O27" i="5"/>
  <c r="E27" i="5"/>
  <c r="M26" i="5"/>
  <c r="O26" i="5"/>
  <c r="E26" i="5"/>
  <c r="M25" i="5"/>
  <c r="O25" i="5"/>
  <c r="E25" i="5"/>
  <c r="M24" i="5"/>
  <c r="O24" i="5"/>
  <c r="E24" i="5"/>
  <c r="M23" i="5"/>
  <c r="O23" i="5"/>
  <c r="E23" i="5"/>
  <c r="M22" i="5"/>
  <c r="O22" i="5"/>
  <c r="E22" i="5"/>
  <c r="M21" i="5"/>
  <c r="O21" i="5"/>
  <c r="E21" i="5"/>
  <c r="M20" i="5"/>
  <c r="O20" i="5"/>
  <c r="E20" i="5"/>
  <c r="O19" i="5"/>
  <c r="M18" i="5"/>
  <c r="O18" i="5"/>
  <c r="E18" i="5"/>
  <c r="M17" i="5"/>
  <c r="O17" i="5"/>
  <c r="E17" i="5"/>
  <c r="M16" i="5"/>
  <c r="O16" i="5"/>
  <c r="E16" i="5"/>
  <c r="M15" i="5"/>
  <c r="O15" i="5"/>
  <c r="E15" i="5"/>
  <c r="M14" i="5"/>
  <c r="O14" i="5"/>
  <c r="E14" i="5"/>
  <c r="M13" i="5"/>
  <c r="O13" i="5"/>
  <c r="E13" i="5"/>
  <c r="M12" i="5"/>
  <c r="O12" i="5"/>
  <c r="E12" i="5"/>
  <c r="M11" i="5"/>
  <c r="O11" i="5"/>
  <c r="E11" i="5"/>
  <c r="M10" i="5"/>
  <c r="M9" i="5"/>
  <c r="O9" i="5"/>
  <c r="E9" i="5"/>
  <c r="M8" i="5"/>
  <c r="O8" i="5"/>
  <c r="E8" i="5"/>
  <c r="M7" i="5"/>
  <c r="O7" i="5"/>
  <c r="E7" i="5"/>
  <c r="M6" i="5"/>
  <c r="O6" i="5"/>
  <c r="E6" i="5"/>
  <c r="M5" i="5"/>
  <c r="O5" i="5"/>
  <c r="E5" i="5"/>
  <c r="M76" i="1"/>
  <c r="O76" i="1"/>
  <c r="M73" i="1"/>
  <c r="O73" i="1"/>
  <c r="L75" i="1"/>
  <c r="D77" i="1"/>
  <c r="M55" i="1"/>
  <c r="B55" i="1"/>
  <c r="E55" i="1"/>
  <c r="M20" i="1"/>
  <c r="O20" i="1"/>
  <c r="B20" i="1"/>
  <c r="E20" i="1"/>
  <c r="G44" i="1"/>
  <c r="D75" i="1"/>
  <c r="F75" i="1"/>
  <c r="G75" i="1"/>
  <c r="H75" i="1"/>
  <c r="I75" i="1"/>
  <c r="J75" i="1"/>
  <c r="K75" i="1"/>
  <c r="N75" i="1"/>
  <c r="P75" i="1"/>
  <c r="Q75" i="1"/>
  <c r="B74" i="1"/>
  <c r="E74" i="1"/>
  <c r="B73" i="1"/>
  <c r="E73" i="1"/>
  <c r="C75" i="1"/>
  <c r="B69" i="1"/>
  <c r="B70" i="1"/>
  <c r="E70" i="1"/>
  <c r="B65" i="1"/>
  <c r="E65" i="1"/>
  <c r="B61" i="1"/>
  <c r="B60" i="1"/>
  <c r="B56" i="1"/>
  <c r="E56" i="1"/>
  <c r="B54" i="1"/>
  <c r="E54" i="1"/>
  <c r="B47" i="1"/>
  <c r="E47" i="1"/>
  <c r="B48" i="1"/>
  <c r="E48" i="1"/>
  <c r="B49" i="1"/>
  <c r="E49" i="1"/>
  <c r="B50" i="1"/>
  <c r="E50" i="1"/>
  <c r="B37" i="1"/>
  <c r="E37" i="1"/>
  <c r="B38" i="1"/>
  <c r="E38" i="1"/>
  <c r="B39" i="1"/>
  <c r="E39" i="1"/>
  <c r="B40" i="1"/>
  <c r="E40" i="1"/>
  <c r="B41" i="1"/>
  <c r="E41" i="1"/>
  <c r="B42" i="1"/>
  <c r="E42" i="1"/>
  <c r="B43" i="1"/>
  <c r="E43" i="1"/>
  <c r="B36" i="1"/>
  <c r="E36" i="1"/>
  <c r="G33" i="1"/>
  <c r="B71" i="1"/>
  <c r="E71" i="1"/>
  <c r="B67" i="1"/>
  <c r="E67" i="1"/>
  <c r="B63" i="1"/>
  <c r="E63" i="1"/>
  <c r="B58" i="1"/>
  <c r="E58" i="1"/>
  <c r="B52" i="1"/>
  <c r="E52" i="1"/>
  <c r="B34" i="1"/>
  <c r="E34" i="1"/>
  <c r="B45" i="1"/>
  <c r="E45" i="1"/>
  <c r="B6" i="1"/>
  <c r="E6" i="1"/>
  <c r="B7" i="1"/>
  <c r="E7" i="1"/>
  <c r="B8" i="1"/>
  <c r="B9" i="1"/>
  <c r="E9" i="1"/>
  <c r="B10" i="1"/>
  <c r="B11" i="1"/>
  <c r="E11" i="1"/>
  <c r="B12" i="1"/>
  <c r="E12" i="1"/>
  <c r="B13" i="1"/>
  <c r="E13" i="1"/>
  <c r="B14" i="1"/>
  <c r="E14" i="1"/>
  <c r="B15" i="1"/>
  <c r="E15" i="1"/>
  <c r="B16" i="1"/>
  <c r="E16" i="1"/>
  <c r="B17" i="1"/>
  <c r="E17" i="1"/>
  <c r="B18" i="1"/>
  <c r="E18" i="1"/>
  <c r="B19" i="1"/>
  <c r="B21" i="1"/>
  <c r="E21" i="1"/>
  <c r="B22" i="1"/>
  <c r="E22" i="1"/>
  <c r="B23" i="1"/>
  <c r="E23" i="1"/>
  <c r="B24" i="1"/>
  <c r="E24" i="1"/>
  <c r="B25" i="1"/>
  <c r="E25" i="1"/>
  <c r="B26" i="1"/>
  <c r="E26" i="1"/>
  <c r="B27" i="1"/>
  <c r="E27" i="1"/>
  <c r="B28" i="1"/>
  <c r="E28" i="1"/>
  <c r="B29" i="1"/>
  <c r="E29" i="1"/>
  <c r="B30" i="1"/>
  <c r="E30" i="1"/>
  <c r="B31" i="1"/>
  <c r="E31" i="1"/>
  <c r="B32" i="1"/>
  <c r="B5" i="1"/>
  <c r="E5" i="1"/>
  <c r="F70" i="1"/>
  <c r="G70" i="1"/>
  <c r="H70" i="1"/>
  <c r="I70" i="1"/>
  <c r="J70" i="1"/>
  <c r="K70" i="1"/>
  <c r="L70" i="1"/>
  <c r="N70" i="1"/>
  <c r="O71" i="1"/>
  <c r="B76" i="1"/>
  <c r="E76" i="1"/>
  <c r="N77" i="1"/>
  <c r="G77" i="1"/>
  <c r="H77" i="1"/>
  <c r="I77" i="1"/>
  <c r="J77" i="1"/>
  <c r="K77" i="1"/>
  <c r="L77" i="1"/>
  <c r="F77" i="1"/>
  <c r="Q77" i="1"/>
  <c r="P77" i="1"/>
  <c r="M45" i="1"/>
  <c r="O45" i="1"/>
  <c r="M34" i="1"/>
  <c r="O34" i="1"/>
  <c r="M52" i="1"/>
  <c r="O52" i="1"/>
  <c r="M58" i="1"/>
  <c r="M63" i="1"/>
  <c r="O63" i="1"/>
  <c r="M67" i="1"/>
  <c r="O67" i="1"/>
  <c r="M74" i="1"/>
  <c r="O74" i="1"/>
  <c r="P33" i="1"/>
  <c r="F33" i="1"/>
  <c r="H33" i="1"/>
  <c r="I33" i="1"/>
  <c r="K33" i="1"/>
  <c r="L33" i="1"/>
  <c r="N33" i="1"/>
  <c r="Q33" i="1"/>
  <c r="F44" i="1"/>
  <c r="H44" i="1"/>
  <c r="M44" i="1"/>
  <c r="O44" i="1"/>
  <c r="I44" i="1"/>
  <c r="K44" i="1"/>
  <c r="L44" i="1"/>
  <c r="N44" i="1"/>
  <c r="P44" i="1"/>
  <c r="Q44" i="1"/>
  <c r="J44" i="1"/>
  <c r="K51" i="1"/>
  <c r="P51" i="1"/>
  <c r="Q51" i="1"/>
  <c r="G51" i="1"/>
  <c r="H51" i="1"/>
  <c r="I51" i="1"/>
  <c r="J51" i="1"/>
  <c r="L51" i="1"/>
  <c r="N51" i="1"/>
  <c r="H57" i="1"/>
  <c r="I57" i="1"/>
  <c r="K57" i="1"/>
  <c r="L57" i="1"/>
  <c r="N57" i="1"/>
  <c r="P57" i="1"/>
  <c r="Q57" i="1"/>
  <c r="F57" i="1"/>
  <c r="G57" i="1"/>
  <c r="M57" i="1"/>
  <c r="O57" i="1"/>
  <c r="J57" i="1"/>
  <c r="F62" i="1"/>
  <c r="G62" i="1"/>
  <c r="H62" i="1"/>
  <c r="M62" i="1"/>
  <c r="O62" i="1"/>
  <c r="I62" i="1"/>
  <c r="J62" i="1"/>
  <c r="K62" i="1"/>
  <c r="L62" i="1"/>
  <c r="N62" i="1"/>
  <c r="P62" i="1"/>
  <c r="Q62" i="1"/>
  <c r="F66" i="1"/>
  <c r="M66" i="1"/>
  <c r="O66" i="1"/>
  <c r="G66" i="1"/>
  <c r="H66" i="1"/>
  <c r="I66" i="1"/>
  <c r="K66" i="1"/>
  <c r="L66" i="1"/>
  <c r="N66" i="1"/>
  <c r="P66" i="1"/>
  <c r="Q66" i="1"/>
  <c r="P70" i="1"/>
  <c r="Q70" i="1"/>
  <c r="M23" i="1"/>
  <c r="O23" i="1"/>
  <c r="D44" i="1"/>
  <c r="E44" i="1"/>
  <c r="C44" i="1"/>
  <c r="B44" i="1"/>
  <c r="M40" i="1"/>
  <c r="O40" i="1"/>
  <c r="D70" i="1"/>
  <c r="C70" i="1"/>
  <c r="M69" i="1"/>
  <c r="O69" i="1"/>
  <c r="M6" i="1"/>
  <c r="O6" i="1"/>
  <c r="D62" i="1"/>
  <c r="M48" i="1"/>
  <c r="O48" i="1"/>
  <c r="M5" i="1"/>
  <c r="O5" i="1"/>
  <c r="M36" i="1"/>
  <c r="O36" i="1"/>
  <c r="M37" i="1"/>
  <c r="O37" i="1"/>
  <c r="M38" i="1"/>
  <c r="O38" i="1"/>
  <c r="M39" i="1"/>
  <c r="O39" i="1"/>
  <c r="M41" i="1"/>
  <c r="O41" i="1"/>
  <c r="M43" i="1"/>
  <c r="O43" i="1"/>
  <c r="M42" i="1"/>
  <c r="O42" i="1"/>
  <c r="M47" i="1"/>
  <c r="O47" i="1"/>
  <c r="M49" i="1"/>
  <c r="O49" i="1"/>
  <c r="M50" i="1"/>
  <c r="O50" i="1"/>
  <c r="M54" i="1"/>
  <c r="O54" i="1"/>
  <c r="M56" i="1"/>
  <c r="O56" i="1"/>
  <c r="M60" i="1"/>
  <c r="O60" i="1"/>
  <c r="M61" i="1"/>
  <c r="O61" i="1"/>
  <c r="M65" i="1"/>
  <c r="O65" i="1"/>
  <c r="M31" i="1"/>
  <c r="O31" i="1"/>
  <c r="M32" i="1"/>
  <c r="M30" i="1"/>
  <c r="O30" i="1"/>
  <c r="M22" i="1"/>
  <c r="O22" i="1"/>
  <c r="M29" i="1"/>
  <c r="O29" i="1"/>
  <c r="M28" i="1"/>
  <c r="O28" i="1"/>
  <c r="M27" i="1"/>
  <c r="O27" i="1"/>
  <c r="M26" i="1"/>
  <c r="O26" i="1"/>
  <c r="M25" i="1"/>
  <c r="O25" i="1"/>
  <c r="M24" i="1"/>
  <c r="O24" i="1"/>
  <c r="M21" i="1"/>
  <c r="O21" i="1"/>
  <c r="O19" i="1"/>
  <c r="M18" i="1"/>
  <c r="O18" i="1"/>
  <c r="M17" i="1"/>
  <c r="O17" i="1"/>
  <c r="M16" i="1"/>
  <c r="O16" i="1"/>
  <c r="M15" i="1"/>
  <c r="O15" i="1"/>
  <c r="M14" i="1"/>
  <c r="O14" i="1"/>
  <c r="M13" i="1"/>
  <c r="O13" i="1"/>
  <c r="M12" i="1"/>
  <c r="O12" i="1"/>
  <c r="M11" i="1"/>
  <c r="O11" i="1"/>
  <c r="M10" i="1"/>
  <c r="M9" i="1"/>
  <c r="O9" i="1"/>
  <c r="M8" i="1"/>
  <c r="O8" i="1"/>
  <c r="M7" i="1"/>
  <c r="O7" i="1"/>
  <c r="C33" i="1"/>
  <c r="D33" i="1"/>
  <c r="D66" i="1"/>
  <c r="C57" i="1"/>
  <c r="D57" i="1"/>
  <c r="B57" i="1"/>
  <c r="C62" i="1"/>
  <c r="C66" i="1"/>
  <c r="C51" i="1"/>
  <c r="D51" i="1"/>
  <c r="B81" i="5"/>
  <c r="E81" i="5"/>
  <c r="B75" i="1"/>
  <c r="E75" i="1"/>
  <c r="B68" i="6"/>
  <c r="B47" i="6"/>
  <c r="E47" i="6"/>
  <c r="B81" i="6"/>
  <c r="E81" i="6"/>
  <c r="O50" i="7"/>
  <c r="E56" i="7"/>
  <c r="E5" i="7"/>
  <c r="M73" i="7"/>
  <c r="M75" i="7"/>
  <c r="B58" i="7"/>
  <c r="O66" i="7"/>
  <c r="M53" i="7"/>
  <c r="O53" i="7"/>
  <c r="B62" i="7"/>
  <c r="E62" i="7"/>
  <c r="M74" i="8"/>
  <c r="O74" i="8"/>
  <c r="B59" i="8"/>
  <c r="E59" i="8"/>
  <c r="B54" i="8"/>
  <c r="E54" i="8"/>
  <c r="O50" i="8"/>
  <c r="E8" i="1"/>
  <c r="B33" i="1"/>
  <c r="E33" i="1"/>
  <c r="M68" i="7"/>
  <c r="O68" i="7"/>
  <c r="O67" i="7"/>
  <c r="E78" i="5"/>
  <c r="O65" i="7"/>
  <c r="E6" i="8"/>
  <c r="O58" i="1"/>
  <c r="E62" i="6"/>
  <c r="M47" i="8"/>
  <c r="O47" i="8"/>
  <c r="E69" i="1"/>
  <c r="O49" i="7"/>
  <c r="E43" i="5"/>
  <c r="O66" i="8"/>
  <c r="M81" i="5"/>
  <c r="O81" i="5"/>
  <c r="B66" i="1"/>
  <c r="E66" i="1"/>
  <c r="B46" i="9"/>
  <c r="E46" i="9"/>
  <c r="B68" i="9"/>
  <c r="E68" i="9"/>
  <c r="E74" i="9"/>
  <c r="E63" i="8"/>
  <c r="M68" i="8"/>
  <c r="M63" i="8"/>
  <c r="O63" i="8"/>
  <c r="M54" i="8"/>
  <c r="O54" i="8"/>
  <c r="O12" i="8"/>
  <c r="B68" i="8"/>
  <c r="E68" i="8"/>
  <c r="B75" i="7"/>
  <c r="E75" i="7"/>
  <c r="E58" i="7"/>
  <c r="O75" i="7"/>
  <c r="O73" i="7"/>
  <c r="B73" i="7"/>
  <c r="E73" i="7"/>
  <c r="M58" i="7"/>
  <c r="O58" i="7"/>
  <c r="B53" i="7"/>
  <c r="E53" i="7"/>
  <c r="M73" i="6"/>
  <c r="O73" i="6"/>
  <c r="M54" i="6"/>
  <c r="O54" i="6"/>
  <c r="E73" i="6"/>
  <c r="B64" i="6"/>
  <c r="E64" i="6"/>
  <c r="E68" i="6"/>
  <c r="M81" i="6"/>
  <c r="O81" i="6"/>
  <c r="M51" i="1"/>
  <c r="O51" i="1"/>
  <c r="M75" i="1"/>
  <c r="O75" i="1"/>
  <c r="E51" i="1"/>
  <c r="B51" i="1"/>
  <c r="M77" i="1"/>
  <c r="O77" i="1"/>
  <c r="M54" i="9"/>
  <c r="O54" i="9"/>
  <c r="M59" i="9"/>
  <c r="O59" i="9"/>
  <c r="M76" i="9"/>
  <c r="O76" i="9"/>
  <c r="B54" i="9"/>
  <c r="M68" i="9"/>
  <c r="O68" i="9"/>
  <c r="M74" i="9"/>
  <c r="O74" i="9"/>
  <c r="E76" i="9"/>
  <c r="E54" i="9"/>
  <c r="M63" i="9"/>
  <c r="O63" i="9"/>
  <c r="E46" i="7"/>
  <c r="E76" i="8"/>
  <c r="E32" i="5"/>
  <c r="M33" i="1"/>
  <c r="O33" i="1"/>
  <c r="B77" i="1"/>
  <c r="E77" i="1"/>
  <c r="M59" i="6"/>
  <c r="O59" i="6"/>
  <c r="M54" i="7"/>
  <c r="O54" i="7"/>
  <c r="M70" i="1"/>
  <c r="O70" i="1"/>
  <c r="E69" i="5"/>
  <c r="B35" i="6"/>
  <c r="E35" i="6"/>
  <c r="M35" i="6"/>
  <c r="O35" i="6"/>
  <c r="M47" i="6"/>
  <c r="O47" i="6"/>
  <c r="B34" i="7"/>
  <c r="E34" i="7"/>
  <c r="E6" i="7"/>
  <c r="M34" i="7"/>
  <c r="O34" i="7"/>
  <c r="E57" i="1"/>
  <c r="M69" i="5"/>
  <c r="O69" i="5"/>
  <c r="M46" i="7"/>
  <c r="O46" i="7"/>
  <c r="C35" i="8"/>
  <c r="B12" i="8"/>
  <c r="B35" i="8"/>
  <c r="E35" i="8"/>
  <c r="B62" i="1"/>
  <c r="E62" i="1"/>
  <c r="E60" i="1"/>
  <c r="M64" i="6"/>
  <c r="O64" i="6"/>
  <c r="M68" i="6"/>
  <c r="O68" i="6"/>
  <c r="M55" i="8"/>
  <c r="O55" i="8"/>
  <c r="E60" i="5"/>
  <c r="H35" i="8"/>
  <c r="M35" i="8"/>
  <c r="O35" i="8"/>
  <c r="B63" i="9"/>
  <c r="E63" i="9"/>
  <c r="O68" i="8"/>
  <c r="M69" i="8"/>
  <c r="O69" i="8"/>
  <c r="E12" i="8"/>
  <c r="B66" i="11" l="1"/>
  <c r="E66" i="11" s="1"/>
  <c r="B49" i="11"/>
  <c r="E49" i="11" s="1"/>
  <c r="B57" i="11"/>
  <c r="E57" i="11" s="1"/>
  <c r="M72" i="11"/>
  <c r="O72" i="11" s="1"/>
  <c r="M36" i="11"/>
  <c r="O36" i="11" s="1"/>
  <c r="M49" i="11"/>
  <c r="O49" i="11" s="1"/>
  <c r="M57" i="11"/>
  <c r="O57" i="11" s="1"/>
  <c r="M62" i="11"/>
  <c r="O62" i="11" s="1"/>
  <c r="M66" i="11"/>
  <c r="O66" i="11" s="1"/>
  <c r="O58" i="11"/>
  <c r="M74" i="11"/>
  <c r="O74" i="11" s="1"/>
  <c r="E60" i="11"/>
  <c r="B62" i="11"/>
  <c r="E62" i="11" s="1"/>
  <c r="E36" i="11"/>
  <c r="E69" i="11"/>
  <c r="E72" i="11"/>
  <c r="E82" i="10"/>
  <c r="B36" i="10"/>
  <c r="E36" i="10" s="1"/>
  <c r="B58" i="10"/>
  <c r="E58" i="10" s="1"/>
  <c r="M50" i="10"/>
  <c r="O50" i="10" s="1"/>
  <c r="M82" i="10"/>
  <c r="O82" i="10" s="1"/>
  <c r="M58" i="10"/>
  <c r="O58" i="10" s="1"/>
  <c r="M80" i="10"/>
  <c r="O80" i="10" s="1"/>
  <c r="M64" i="10"/>
  <c r="O64" i="10" s="1"/>
  <c r="M68" i="10"/>
  <c r="O68" i="10" s="1"/>
  <c r="M74" i="10"/>
  <c r="O74" i="10" s="1"/>
  <c r="E77" i="10"/>
  <c r="B80" i="10"/>
  <c r="E80" i="10" s="1"/>
  <c r="E50" i="10"/>
  <c r="E64" i="10"/>
  <c r="E68" i="10"/>
  <c r="E74" i="10"/>
  <c r="B74" i="11" l="1"/>
  <c r="E74" i="11" s="1"/>
  <c r="O64" i="12" l="1"/>
  <c r="E6" i="12"/>
  <c r="B6" i="12"/>
</calcChain>
</file>

<file path=xl/sharedStrings.xml><?xml version="1.0" encoding="utf-8"?>
<sst xmlns="http://schemas.openxmlformats.org/spreadsheetml/2006/main" count="817" uniqueCount="194">
  <si>
    <t>Undergraduate Degrees Conferred by Gender and Race/Ethnicity - Fall 2023</t>
  </si>
  <si>
    <t>Total</t>
  </si>
  <si>
    <t>Men</t>
  </si>
  <si>
    <t>Women</t>
  </si>
  <si>
    <t>% Women</t>
  </si>
  <si>
    <t>American Indian or Alaskan Native</t>
  </si>
  <si>
    <t>Asian</t>
  </si>
  <si>
    <t>Black or African American</t>
  </si>
  <si>
    <t>Hispanic of any race</t>
  </si>
  <si>
    <t>Hawaiian or Pacific Islander</t>
  </si>
  <si>
    <t>Cape Verdean</t>
  </si>
  <si>
    <t>2 or more races</t>
  </si>
  <si>
    <t>Subtotal US Students of Color</t>
  </si>
  <si>
    <t>White</t>
  </si>
  <si>
    <t>% U.S. Students of Color</t>
  </si>
  <si>
    <t>International (Non-Resident Alien)</t>
  </si>
  <si>
    <t>Unknown</t>
  </si>
  <si>
    <t>COLLEGE OF LIBERAL ARTS</t>
  </si>
  <si>
    <t xml:space="preserve">ARICANA STUDIES </t>
  </si>
  <si>
    <t>AGING STUDIES</t>
  </si>
  <si>
    <t xml:space="preserve">AMERICAN STUDIES </t>
  </si>
  <si>
    <t xml:space="preserve">ANTHROPOLOGY </t>
  </si>
  <si>
    <t>ART</t>
  </si>
  <si>
    <t>ASIAN STUDIES</t>
  </si>
  <si>
    <t>CLASSICAL STUDIES</t>
  </si>
  <si>
    <t>COMMUNICATIONS</t>
  </si>
  <si>
    <t>CRIMINOLOGY AND CRIMINAL JUSTICE</t>
  </si>
  <si>
    <t>ECONOMICS</t>
  </si>
  <si>
    <t>ENGLISH</t>
  </si>
  <si>
    <t>ETHICAL, SOCIAL, POLITICAL PHILOSOPHY</t>
  </si>
  <si>
    <t>FRENCH</t>
  </si>
  <si>
    <t>GLOBAL AFFAIRS</t>
  </si>
  <si>
    <t>HISTORY</t>
  </si>
  <si>
    <t xml:space="preserve">HISTORY AND ARCHAEOLOGY </t>
  </si>
  <si>
    <t>HUMAN SERVICES</t>
  </si>
  <si>
    <t>INDIVIDUAL MAJOR</t>
  </si>
  <si>
    <t>INTL RELATIONS</t>
  </si>
  <si>
    <t>LABOR STUDIES</t>
  </si>
  <si>
    <t>LATIN AMERICAN AND IBERIEN STUDIES</t>
  </si>
  <si>
    <t>MUSIC</t>
  </si>
  <si>
    <t>PHILOSOHY AND PUBLIC POLICY</t>
  </si>
  <si>
    <t>PHILOSOPHY</t>
  </si>
  <si>
    <t>POLITICAL SCIENCE</t>
  </si>
  <si>
    <t>PSYCHOLOGY</t>
  </si>
  <si>
    <t>SOCIAL PSYCHOLOGY</t>
  </si>
  <si>
    <t>SOCIOLOGY</t>
  </si>
  <si>
    <t>THEATRE ARTS</t>
  </si>
  <si>
    <t>WOMEN, GENDER, AND SEXUALITY</t>
  </si>
  <si>
    <t>CLA All Majors Total</t>
  </si>
  <si>
    <t>CLA Unduplicated Degrees</t>
  </si>
  <si>
    <t>COLLEGE OF SCIENCE AND MATHEMATICS</t>
  </si>
  <si>
    <t>BIOCHEMISTRY</t>
  </si>
  <si>
    <t>BIOLOGY</t>
  </si>
  <si>
    <t>CHEMISTRY</t>
  </si>
  <si>
    <t>COMPUTER ENGINEERING</t>
  </si>
  <si>
    <t>COMPUTER SCIENCE</t>
  </si>
  <si>
    <t>ELECTRIC ENGINEERING</t>
  </si>
  <si>
    <t>ENGINEERING PHYSICS</t>
  </si>
  <si>
    <t>INFORMATION TECHNOLOGY</t>
  </si>
  <si>
    <t>MATHEMATICS</t>
  </si>
  <si>
    <t>PHYSICS</t>
  </si>
  <si>
    <t>CSM All Majors Total</t>
  </si>
  <si>
    <t>CSM Unduplicated Degrees</t>
  </si>
  <si>
    <t>COLLEGE OF NURSING &amp; HEALTH SCIENCES</t>
  </si>
  <si>
    <t xml:space="preserve">ACCELERATED NURSING </t>
  </si>
  <si>
    <t xml:space="preserve">EXERCISE &amp; HEALTH SCIENCE </t>
  </si>
  <si>
    <t>NURSING</t>
  </si>
  <si>
    <t xml:space="preserve">NURSING FOR RN'S </t>
  </si>
  <si>
    <t xml:space="preserve">SPORT LEADERSHIP </t>
  </si>
  <si>
    <t>CNHS All Majors Total</t>
  </si>
  <si>
    <t>CNHS Unduplicated Degrees</t>
  </si>
  <si>
    <t>COLLEGE OF MANAGEMENT</t>
  </si>
  <si>
    <t>MANAGEMENT</t>
  </si>
  <si>
    <t>CM All Majors Total</t>
  </si>
  <si>
    <t>CM Unduplicated Degrees</t>
  </si>
  <si>
    <t>COLLEGE OF EDUCATION AND HUMAN DEVELOPMENT</t>
  </si>
  <si>
    <t>EARLY EDUCATION &amp; CARE INCLUSIVE SETTINGS</t>
  </si>
  <si>
    <t>CEHD All Majors Total</t>
  </si>
  <si>
    <t>CEHD Unduplicated Degrees</t>
  </si>
  <si>
    <t>SCHOOL FOR THE ENVIRONMENT</t>
  </si>
  <si>
    <t>COMMUNITY DEVELOPMENT (BA)</t>
  </si>
  <si>
    <t>ENVIRONMENTAL SCIENCE (BS)</t>
  </si>
  <si>
    <t>ENVIRONMENTAL STUDIES AND SUSTAINABILITY (BA)</t>
  </si>
  <si>
    <t>SFE All Majors Total</t>
  </si>
  <si>
    <t>SFE Unduplicated Degrees</t>
  </si>
  <si>
    <t>TOTAL UNIVERSITY UNDUPLICATED DEGREES</t>
  </si>
  <si>
    <t>Undergraduate Degrees Conferred by Gender and Race/Ethnicity - Fall 2022</t>
  </si>
  <si>
    <t>CLASSICAL LANGUAGES</t>
  </si>
  <si>
    <t>COMMUNITY STUDIES</t>
  </si>
  <si>
    <t xml:space="preserve">History </t>
  </si>
  <si>
    <t>ITALIAN</t>
  </si>
  <si>
    <t>McCORMACK GRADUATE SCHOOL OF POLICY AND GLOBAL STUDIES</t>
  </si>
  <si>
    <t>GLOBAL AGING AND LIFE COURSES (BA)</t>
  </si>
  <si>
    <t>INTERNATIONAL RELATIONS</t>
  </si>
  <si>
    <t>MGS All Majors Total</t>
  </si>
  <si>
    <t>MGS Unduplicated Degrees</t>
  </si>
  <si>
    <t>Undergraduate Degrees Conferred by Gender and Race/Ethnicity - Fall 2021</t>
  </si>
  <si>
    <t>ARICANA STUDIES</t>
  </si>
  <si>
    <t>AMERICAN STUDIES</t>
  </si>
  <si>
    <t>ANTHROPOLOGY</t>
  </si>
  <si>
    <t>CLASIICAL STUDIES</t>
  </si>
  <si>
    <t>Community Development (BA)</t>
  </si>
  <si>
    <t>Environmental Science (BS)</t>
  </si>
  <si>
    <t>Envsty and Sustainability (BA)</t>
  </si>
  <si>
    <t>Undergraduate Degrees Conferred by Gender and Race/Ethnicity - Fall 2020</t>
  </si>
  <si>
    <t>AFRICANA STUDIES</t>
  </si>
  <si>
    <t xml:space="preserve">        </t>
  </si>
  <si>
    <t>CRIMINAL JUSTICE</t>
  </si>
  <si>
    <t>ETHICAL, SOCIOLOGY, POLITYICAL PHILOSOPHY</t>
  </si>
  <si>
    <t>HISTORY AND ARCHAEOLOGY</t>
  </si>
  <si>
    <t>LATIN AMERICAN AND IBERIAN STUDIES</t>
  </si>
  <si>
    <t>Philosophy &amp; Public Policy</t>
  </si>
  <si>
    <t>PSYCHOLOGY/SOCIOLOGY</t>
  </si>
  <si>
    <t>WOMEN'S STUDIES</t>
  </si>
  <si>
    <t>INDIVIDUAL MAJOR- BA &amp; BS</t>
  </si>
  <si>
    <t>COLLEGE OF SCIENCE &amp; MATHEMATICS</t>
  </si>
  <si>
    <t>ELECTRICAL ENGINEERING</t>
  </si>
  <si>
    <t>EXERCISE &amp; HEALTH SCIENCE</t>
  </si>
  <si>
    <t>NURSING FOR RNS</t>
  </si>
  <si>
    <t>NURSING ACC</t>
  </si>
  <si>
    <t xml:space="preserve">MANAGEMENT </t>
  </si>
  <si>
    <t>COLLEGE OF EDUCATION &amp; HUMAN DEVELOPMENT</t>
  </si>
  <si>
    <t>McCormack Graduate School of Policy and Global Studies</t>
  </si>
  <si>
    <t xml:space="preserve">MGS All Majors Total </t>
  </si>
  <si>
    <t>COMMUNITY DEVELOPMENT</t>
  </si>
  <si>
    <t>ENVIRONMENTAL SCIENCES AND SUSTANIABILITY</t>
  </si>
  <si>
    <t>ENVIRONMENTAL SCIENCES</t>
  </si>
  <si>
    <t xml:space="preserve">SFE All Majors Total </t>
  </si>
  <si>
    <t>Undergraduate Degrees Conferred by Gender and Race/Ethnicity - Fall 2019</t>
  </si>
  <si>
    <t>ETHICAL, SOC, POL PHILOSOPHY</t>
  </si>
  <si>
    <t>Undergraduate Degrees Conferred by Gender and Race/Ethnicity - Fall 2018</t>
  </si>
  <si>
    <t>PHILOSOPHY &amp; PUB POLICY</t>
  </si>
  <si>
    <t>COLLEGE OF PUBLIC &amp; COMMUNITY SERVICE</t>
  </si>
  <si>
    <t>COMMUNICATIONS MEDIA AND TECHNOLOGY</t>
  </si>
  <si>
    <t>COMMUNICTY STUDIES</t>
  </si>
  <si>
    <t xml:space="preserve">CPCS All Majors Total </t>
  </si>
  <si>
    <t>CPCS Unduplicated Degrees</t>
  </si>
  <si>
    <t>COLLEGE OF ADVANCING AND PROFESSIONAL STUDIES</t>
  </si>
  <si>
    <t xml:space="preserve">INSTRUCTIONAL DESIGN </t>
  </si>
  <si>
    <t>CAPS All Majors Total</t>
  </si>
  <si>
    <t>CAPS Unduplicated Degrees</t>
  </si>
  <si>
    <t>ENVIRONMENTAL EARTH &amp; OCEAN SCIENCES</t>
  </si>
  <si>
    <t>Undergraduate Degrees Conferred by Gender and Race/Ethnicity - Fall 2017</t>
  </si>
  <si>
    <t xml:space="preserve">LEGAL EDUCATION </t>
  </si>
  <si>
    <t xml:space="preserve"> TOTAL UNIVERSITY UNDUPLICATED DEGREES</t>
  </si>
  <si>
    <t>Undergraduate Degrees Conferred by Gender and Race/Ethnicity - Fall 2016</t>
  </si>
  <si>
    <t>ALTERNATIVE CAREER CERT. (BA)</t>
  </si>
  <si>
    <t>COMM MEDIA AND TECH</t>
  </si>
  <si>
    <t xml:space="preserve">GERONTOLOGY </t>
  </si>
  <si>
    <t>LEGAL EDUCATION SERV</t>
  </si>
  <si>
    <t>Global Affairs</t>
  </si>
  <si>
    <t>COMMUNITY PLANNING</t>
  </si>
  <si>
    <t>Undergraduate Degrees Conferred by Gender and Race/Ethnicity - Fall 2024</t>
  </si>
  <si>
    <t>WOMEN, GENDER &amp; SEXUALITY</t>
  </si>
  <si>
    <t>SOCIOLOGY (BA)</t>
  </si>
  <si>
    <t>EARLY EDUCATION &amp; CARE INCLUSION SETTING</t>
  </si>
  <si>
    <t>MANNING COLLEGE OF NURSING &amp; HEALTH SCIENCES</t>
  </si>
  <si>
    <t>CEHD All Majors</t>
  </si>
  <si>
    <t>SFE All Majors</t>
  </si>
  <si>
    <t>MCNHS Unduplicated Degrees</t>
  </si>
  <si>
    <t>MCNHS All Majors</t>
  </si>
  <si>
    <t>MGT Unduplicated Degrees</t>
  </si>
  <si>
    <t>MGT All Majors</t>
  </si>
  <si>
    <t>CSM All Majors</t>
  </si>
  <si>
    <t>CLA All Majors</t>
  </si>
  <si>
    <t>CLA Unduplicated Degress</t>
  </si>
  <si>
    <t xml:space="preserve">ASIAN STUDIES </t>
  </si>
  <si>
    <t xml:space="preserve">CLASSICAL LANGUAGES </t>
  </si>
  <si>
    <t xml:space="preserve">CLASSICAL STUDIES </t>
  </si>
  <si>
    <t xml:space="preserve">COMMUNICATION </t>
  </si>
  <si>
    <t>CRIMINOLOGY &amp; CRIMINAL JUSTICE</t>
  </si>
  <si>
    <t xml:space="preserve">ECONOMICS </t>
  </si>
  <si>
    <t xml:space="preserve">ENGLISH </t>
  </si>
  <si>
    <t xml:space="preserve">FRENCH </t>
  </si>
  <si>
    <t xml:space="preserve">HISTORY </t>
  </si>
  <si>
    <t xml:space="preserve">LABOR STUDIES </t>
  </si>
  <si>
    <t xml:space="preserve">LATINAMERAND IBERIAN STUDY </t>
  </si>
  <si>
    <t xml:space="preserve">MUSIC </t>
  </si>
  <si>
    <t xml:space="preserve">PHILOSOPHY &amp; PUBLIC POLICY </t>
  </si>
  <si>
    <t xml:space="preserve">PHILOSOPHY </t>
  </si>
  <si>
    <t xml:space="preserve">PHILOSOPHY, LAW, ETHICS </t>
  </si>
  <si>
    <t xml:space="preserve">POLITICAL SCIENCE </t>
  </si>
  <si>
    <t xml:space="preserve">PSYCHOLOGY </t>
  </si>
  <si>
    <t xml:space="preserve">SOCIAL PSYCHOLOGY </t>
  </si>
  <si>
    <t xml:space="preserve">THEATRE ARTS </t>
  </si>
  <si>
    <t xml:space="preserve">BIOCHEMISTRY </t>
  </si>
  <si>
    <t xml:space="preserve">BIOLOGY </t>
  </si>
  <si>
    <t xml:space="preserve">CHEMISTRY </t>
  </si>
  <si>
    <t xml:space="preserve">MATHEMATICS </t>
  </si>
  <si>
    <t xml:space="preserve">AGING STUDIES </t>
  </si>
  <si>
    <t xml:space="preserve">NURSING </t>
  </si>
  <si>
    <t xml:space="preserve">INFORMATION TECHNOLOGY </t>
  </si>
  <si>
    <t xml:space="preserve">ENVIRONMENTAL SCIENCE </t>
  </si>
  <si>
    <t xml:space="preserve">ENVSTY AND SUSTAINABILITY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</si>
</sst>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3" formatCode="_(* #,##0.00_);_(* \(#,##0.00\);_(* &quot;-&quot;??_);_(@_)"/>
    <numFmt numFmtId="164" formatCode="0.0%"/>
    <numFmt numFmtId="165" formatCode="mmmm\ d\,\ yyyy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48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43" fontId="3" fillId="0" borderId="0" applyFont="0" applyFill="0" applyBorder="0" applyAlignment="0" applyProtection="0"/>
    <xf numFmtId="3" fontId="3" fillId="0" borderId="0" applyFill="0" applyBorder="0" applyAlignment="0" applyProtection="0"/>
    <xf numFmtId="5" fontId="3" fillId="0" borderId="0" applyFill="0" applyBorder="0" applyAlignment="0" applyProtection="0"/>
    <xf numFmtId="165" fontId="3" fillId="0" borderId="0" applyFill="0" applyBorder="0" applyAlignment="0" applyProtection="0"/>
    <xf numFmtId="0" fontId="9" fillId="0" borderId="0" applyNumberFormat="0" applyFill="0" applyBorder="0" applyAlignment="0" applyProtection="0"/>
    <xf numFmtId="2" fontId="3" fillId="0" borderId="0" applyFill="0" applyBorder="0" applyAlignment="0" applyProtection="0"/>
    <xf numFmtId="0" fontId="10" fillId="4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4" applyNumberFormat="0" applyFill="0" applyAlignment="0" applyProtection="0"/>
    <xf numFmtId="0" fontId="16" fillId="22" borderId="0" applyNumberFormat="0" applyBorder="0" applyAlignment="0" applyProtection="0"/>
    <xf numFmtId="0" fontId="3" fillId="23" borderId="5" applyNumberFormat="0" applyFont="0" applyAlignment="0" applyProtection="0"/>
    <xf numFmtId="0" fontId="17" fillId="20" borderId="6" applyNumberFormat="0" applyAlignment="0" applyProtection="0"/>
    <xf numFmtId="9" fontId="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3" fillId="0" borderId="7" applyNumberFormat="0" applyFill="0" applyAlignment="0" applyProtection="0"/>
    <xf numFmtId="0" fontId="19" fillId="0" borderId="0" applyNumberFormat="0" applyFill="0" applyBorder="0" applyAlignment="0" applyProtection="0"/>
  </cellStyleXfs>
  <cellXfs count="120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/>
    </xf>
    <xf numFmtId="164" fontId="24" fillId="0" borderId="0" xfId="44" applyNumberFormat="1" applyFont="1" applyFill="1" applyBorder="1" applyAlignment="1">
      <alignment horizontal="center"/>
    </xf>
    <xf numFmtId="0" fontId="24" fillId="0" borderId="8" xfId="0" applyFont="1" applyBorder="1" applyAlignment="1">
      <alignment horizontal="center"/>
    </xf>
    <xf numFmtId="164" fontId="24" fillId="0" borderId="8" xfId="44" applyNumberFormat="1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5" fillId="0" borderId="9" xfId="0" applyFont="1" applyBorder="1" applyAlignment="1">
      <alignment horizontal="center"/>
    </xf>
    <xf numFmtId="164" fontId="25" fillId="0" borderId="0" xfId="44" applyNumberFormat="1" applyFont="1" applyFill="1" applyBorder="1" applyAlignment="1">
      <alignment horizontal="center"/>
    </xf>
    <xf numFmtId="0" fontId="25" fillId="0" borderId="0" xfId="0" applyFont="1" applyAlignment="1">
      <alignment horizontal="center" wrapText="1"/>
    </xf>
    <xf numFmtId="0" fontId="24" fillId="0" borderId="0" xfId="44" applyNumberFormat="1" applyFont="1" applyFill="1" applyAlignment="1">
      <alignment horizontal="center"/>
    </xf>
    <xf numFmtId="0" fontId="25" fillId="0" borderId="0" xfId="44" applyNumberFormat="1" applyFont="1" applyFill="1" applyBorder="1" applyAlignment="1">
      <alignment horizontal="center" wrapText="1"/>
    </xf>
    <xf numFmtId="0" fontId="24" fillId="0" borderId="0" xfId="44" applyNumberFormat="1" applyFont="1" applyFill="1" applyBorder="1" applyAlignment="1">
      <alignment horizontal="center"/>
    </xf>
    <xf numFmtId="9" fontId="24" fillId="0" borderId="0" xfId="44" applyFont="1" applyFill="1" applyBorder="1" applyAlignment="1">
      <alignment horizontal="center"/>
    </xf>
    <xf numFmtId="0" fontId="25" fillId="0" borderId="0" xfId="44" applyNumberFormat="1" applyFont="1" applyFill="1" applyBorder="1" applyAlignment="1">
      <alignment horizontal="center"/>
    </xf>
    <xf numFmtId="9" fontId="25" fillId="0" borderId="0" xfId="44" applyFont="1" applyFill="1" applyBorder="1" applyAlignment="1">
      <alignment horizontal="center"/>
    </xf>
    <xf numFmtId="1" fontId="24" fillId="0" borderId="8" xfId="0" applyNumberFormat="1" applyFont="1" applyBorder="1" applyAlignment="1">
      <alignment horizontal="center"/>
    </xf>
    <xf numFmtId="0" fontId="24" fillId="0" borderId="8" xfId="44" applyNumberFormat="1" applyFont="1" applyFill="1" applyBorder="1" applyAlignment="1">
      <alignment horizontal="center"/>
    </xf>
    <xf numFmtId="9" fontId="24" fillId="0" borderId="8" xfId="44" applyFont="1" applyFill="1" applyBorder="1" applyAlignment="1">
      <alignment horizontal="center"/>
    </xf>
    <xf numFmtId="0" fontId="25" fillId="0" borderId="9" xfId="44" applyNumberFormat="1" applyFont="1" applyFill="1" applyBorder="1" applyAlignment="1">
      <alignment horizontal="center"/>
    </xf>
    <xf numFmtId="9" fontId="25" fillId="0" borderId="9" xfId="44" applyFont="1" applyFill="1" applyBorder="1" applyAlignment="1">
      <alignment horizontal="center"/>
    </xf>
    <xf numFmtId="164" fontId="25" fillId="0" borderId="9" xfId="0" applyNumberFormat="1" applyFont="1" applyBorder="1" applyAlignment="1">
      <alignment horizontal="center"/>
    </xf>
    <xf numFmtId="164" fontId="25" fillId="0" borderId="9" xfId="44" applyNumberFormat="1" applyFont="1" applyFill="1" applyBorder="1" applyAlignment="1">
      <alignment horizontal="center"/>
    </xf>
    <xf numFmtId="0" fontId="12" fillId="0" borderId="0" xfId="0" applyFont="1"/>
    <xf numFmtId="0" fontId="25" fillId="0" borderId="0" xfId="0" applyFont="1" applyAlignment="1">
      <alignment horizontal="right"/>
    </xf>
    <xf numFmtId="1" fontId="24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right" wrapText="1"/>
    </xf>
    <xf numFmtId="3" fontId="25" fillId="0" borderId="0" xfId="28" applyNumberFormat="1" applyFont="1" applyFill="1" applyBorder="1" applyAlignment="1">
      <alignment horizontal="center"/>
    </xf>
    <xf numFmtId="0" fontId="26" fillId="0" borderId="0" xfId="0" applyFont="1"/>
    <xf numFmtId="0" fontId="24" fillId="0" borderId="10" xfId="0" applyFont="1" applyBorder="1"/>
    <xf numFmtId="0" fontId="25" fillId="0" borderId="10" xfId="0" applyFont="1" applyBorder="1" applyAlignment="1">
      <alignment horizontal="center" wrapText="1"/>
    </xf>
    <xf numFmtId="0" fontId="25" fillId="0" borderId="10" xfId="44" applyNumberFormat="1" applyFont="1" applyFill="1" applyBorder="1" applyAlignment="1">
      <alignment horizontal="center" wrapText="1"/>
    </xf>
    <xf numFmtId="0" fontId="25" fillId="0" borderId="8" xfId="0" applyFont="1" applyBorder="1" applyAlignment="1">
      <alignment horizontal="right"/>
    </xf>
    <xf numFmtId="0" fontId="27" fillId="0" borderId="0" xfId="0" applyFont="1"/>
    <xf numFmtId="0" fontId="28" fillId="0" borderId="0" xfId="0" applyFont="1" applyAlignment="1">
      <alignment horizontal="center"/>
    </xf>
    <xf numFmtId="164" fontId="28" fillId="0" borderId="0" xfId="44" applyNumberFormat="1" applyFont="1" applyFill="1" applyBorder="1" applyAlignment="1">
      <alignment horizontal="center"/>
    </xf>
    <xf numFmtId="0" fontId="29" fillId="0" borderId="0" xfId="44" applyNumberFormat="1" applyFont="1" applyFill="1" applyBorder="1" applyAlignment="1">
      <alignment horizontal="center"/>
    </xf>
    <xf numFmtId="9" fontId="29" fillId="0" borderId="0" xfId="44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28" fillId="0" borderId="0" xfId="0" applyFont="1"/>
    <xf numFmtId="0" fontId="25" fillId="0" borderId="8" xfId="44" applyNumberFormat="1" applyFont="1" applyFill="1" applyBorder="1" applyAlignment="1">
      <alignment horizontal="center"/>
    </xf>
    <xf numFmtId="9" fontId="25" fillId="0" borderId="8" xfId="44" applyFont="1" applyFill="1" applyBorder="1" applyAlignment="1">
      <alignment horizontal="center"/>
    </xf>
    <xf numFmtId="164" fontId="29" fillId="0" borderId="0" xfId="44" applyNumberFormat="1" applyFont="1" applyFill="1" applyBorder="1" applyAlignment="1">
      <alignment horizontal="center"/>
    </xf>
    <xf numFmtId="0" fontId="29" fillId="0" borderId="0" xfId="0" applyFont="1"/>
    <xf numFmtId="0" fontId="28" fillId="0" borderId="0" xfId="0" applyFont="1" applyAlignment="1">
      <alignment horizontal="left"/>
    </xf>
    <xf numFmtId="0" fontId="24" fillId="0" borderId="8" xfId="0" applyFont="1" applyBorder="1"/>
    <xf numFmtId="0" fontId="21" fillId="0" borderId="0" xfId="0" applyFont="1"/>
    <xf numFmtId="0" fontId="28" fillId="0" borderId="0" xfId="0" applyFont="1" applyAlignment="1">
      <alignment horizontal="left" wrapText="1"/>
    </xf>
    <xf numFmtId="0" fontId="30" fillId="0" borderId="0" xfId="0" applyFont="1"/>
    <xf numFmtId="0" fontId="25" fillId="0" borderId="9" xfId="0" applyFont="1" applyBorder="1" applyAlignment="1">
      <alignment horizontal="right"/>
    </xf>
    <xf numFmtId="164" fontId="25" fillId="0" borderId="8" xfId="44" applyNumberFormat="1" applyFont="1" applyFill="1" applyBorder="1" applyAlignment="1">
      <alignment horizontal="center"/>
    </xf>
    <xf numFmtId="0" fontId="22" fillId="0" borderId="0" xfId="0" applyFont="1"/>
    <xf numFmtId="0" fontId="25" fillId="0" borderId="8" xfId="0" applyFont="1" applyBorder="1" applyAlignment="1">
      <alignment horizontal="center"/>
    </xf>
    <xf numFmtId="1" fontId="25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3" fontId="25" fillId="0" borderId="0" xfId="44" applyNumberFormat="1" applyFont="1" applyFill="1" applyBorder="1" applyAlignment="1">
      <alignment horizontal="center"/>
    </xf>
    <xf numFmtId="0" fontId="24" fillId="0" borderId="0" xfId="0" applyFont="1" applyAlignment="1">
      <alignment vertical="top" wrapText="1"/>
    </xf>
    <xf numFmtId="0" fontId="24" fillId="0" borderId="0" xfId="0" applyFont="1" applyAlignment="1">
      <alignment horizontal="center" vertical="top" wrapText="1"/>
    </xf>
    <xf numFmtId="9" fontId="24" fillId="0" borderId="0" xfId="44" applyFont="1" applyBorder="1" applyAlignment="1">
      <alignment horizontal="center" vertical="top" wrapText="1"/>
    </xf>
    <xf numFmtId="0" fontId="24" fillId="0" borderId="0" xfId="0" applyFont="1" applyAlignment="1">
      <alignment horizontal="center" vertical="top"/>
    </xf>
    <xf numFmtId="0" fontId="3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top"/>
    </xf>
    <xf numFmtId="9" fontId="25" fillId="0" borderId="0" xfId="44" applyFont="1" applyBorder="1" applyAlignment="1">
      <alignment horizontal="center"/>
    </xf>
    <xf numFmtId="0" fontId="23" fillId="0" borderId="0" xfId="0" applyFont="1"/>
    <xf numFmtId="0" fontId="24" fillId="0" borderId="10" xfId="0" applyFont="1" applyBorder="1" applyAlignment="1">
      <alignment vertical="top"/>
    </xf>
    <xf numFmtId="0" fontId="24" fillId="0" borderId="8" xfId="0" applyFont="1" applyBorder="1" applyAlignment="1">
      <alignment horizontal="center" vertical="top" wrapText="1"/>
    </xf>
    <xf numFmtId="9" fontId="24" fillId="0" borderId="8" xfId="44" applyFont="1" applyBorder="1" applyAlignment="1">
      <alignment horizontal="center" vertical="top" wrapText="1"/>
    </xf>
    <xf numFmtId="0" fontId="24" fillId="0" borderId="8" xfId="0" applyFont="1" applyBorder="1" applyAlignment="1">
      <alignment horizontal="center" vertical="top"/>
    </xf>
    <xf numFmtId="9" fontId="24" fillId="0" borderId="8" xfId="44" applyFont="1" applyBorder="1" applyAlignment="1">
      <alignment horizontal="center"/>
    </xf>
    <xf numFmtId="0" fontId="24" fillId="0" borderId="0" xfId="0" applyFont="1" applyAlignment="1">
      <alignment vertical="top"/>
    </xf>
    <xf numFmtId="0" fontId="33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2" fillId="0" borderId="11" xfId="0" applyFont="1" applyBorder="1" applyAlignment="1">
      <alignment horizontal="left" vertical="top" wrapText="1"/>
    </xf>
    <xf numFmtId="0" fontId="3" fillId="0" borderId="0" xfId="0" applyFont="1"/>
    <xf numFmtId="1" fontId="3" fillId="0" borderId="0" xfId="0" applyNumberFormat="1" applyFont="1"/>
    <xf numFmtId="0" fontId="2" fillId="0" borderId="0" xfId="0" applyFont="1"/>
    <xf numFmtId="3" fontId="3" fillId="0" borderId="0" xfId="0" applyNumberFormat="1" applyFont="1"/>
    <xf numFmtId="9" fontId="3" fillId="0" borderId="8" xfId="44" applyFont="1" applyFill="1" applyBorder="1" applyAlignment="1">
      <alignment horizontal="center"/>
    </xf>
    <xf numFmtId="9" fontId="3" fillId="0" borderId="0" xfId="44" applyFont="1" applyFill="1" applyBorder="1" applyAlignment="1">
      <alignment horizontal="center"/>
    </xf>
    <xf numFmtId="0" fontId="35" fillId="0" borderId="0" xfId="0" applyFont="1"/>
    <xf numFmtId="0" fontId="36" fillId="0" borderId="11" xfId="0" applyFont="1" applyBorder="1" applyAlignment="1">
      <alignment horizontal="left" vertical="top" wrapText="1"/>
    </xf>
    <xf numFmtId="0" fontId="3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vertical="top"/>
    </xf>
    <xf numFmtId="0" fontId="37" fillId="0" borderId="0" xfId="0" applyFont="1" applyAlignment="1">
      <alignment horizontal="center" vertical="top"/>
    </xf>
    <xf numFmtId="0" fontId="0" fillId="0" borderId="0" xfId="0" applyAlignment="1">
      <alignment wrapText="1"/>
    </xf>
    <xf numFmtId="0" fontId="24" fillId="0" borderId="0" xfId="0" applyFont="1" applyAlignment="1">
      <alignment horizontal="center" wrapText="1"/>
    </xf>
    <xf numFmtId="0" fontId="37" fillId="0" borderId="0" xfId="0" applyFont="1" applyAlignment="1">
      <alignment horizontal="left" vertical="top"/>
    </xf>
    <xf numFmtId="0" fontId="25" fillId="0" borderId="0" xfId="0" applyFont="1" applyAlignment="1">
      <alignment horizontal="center" vertical="top"/>
    </xf>
    <xf numFmtId="9" fontId="25" fillId="0" borderId="0" xfId="44" applyFont="1" applyBorder="1" applyAlignment="1">
      <alignment horizontal="center" vertical="top" wrapText="1"/>
    </xf>
    <xf numFmtId="1" fontId="24" fillId="0" borderId="0" xfId="0" applyNumberFormat="1" applyFont="1" applyAlignment="1">
      <alignment horizontal="center" vertical="top"/>
    </xf>
    <xf numFmtId="1" fontId="25" fillId="0" borderId="0" xfId="0" applyNumberFormat="1" applyFont="1" applyAlignment="1">
      <alignment horizontal="center" wrapText="1"/>
    </xf>
    <xf numFmtId="1" fontId="25" fillId="0" borderId="0" xfId="0" applyNumberFormat="1" applyFont="1" applyAlignment="1">
      <alignment horizontal="center" vertical="top"/>
    </xf>
    <xf numFmtId="1" fontId="37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9" fontId="1" fillId="0" borderId="0" xfId="44" applyFont="1" applyBorder="1" applyAlignment="1">
      <alignment horizontal="center" vertical="top" wrapText="1"/>
    </xf>
    <xf numFmtId="1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/>
    </xf>
    <xf numFmtId="0" fontId="38" fillId="0" borderId="0" xfId="0" applyFont="1"/>
    <xf numFmtId="1" fontId="31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3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25" fillId="0" borderId="8" xfId="0" applyFont="1" applyBorder="1" applyAlignment="1">
      <alignment horizontal="left"/>
    </xf>
    <xf numFmtId="0" fontId="37" fillId="0" borderId="8" xfId="0" applyFont="1" applyBorder="1" applyAlignment="1">
      <alignment horizontal="left" vertical="top"/>
    </xf>
    <xf numFmtId="0" fontId="25" fillId="0" borderId="8" xfId="0" applyFont="1" applyBorder="1" applyAlignment="1">
      <alignment horizontal="center" vertical="top"/>
    </xf>
    <xf numFmtId="9" fontId="25" fillId="0" borderId="8" xfId="44" applyFont="1" applyBorder="1" applyAlignment="1">
      <alignment horizontal="center" vertical="top" wrapText="1"/>
    </xf>
    <xf numFmtId="1" fontId="25" fillId="0" borderId="8" xfId="0" applyNumberFormat="1" applyFont="1" applyBorder="1" applyAlignment="1">
      <alignment horizontal="center" vertical="top"/>
    </xf>
    <xf numFmtId="1" fontId="31" fillId="0" borderId="8" xfId="0" applyNumberFormat="1" applyFont="1" applyBorder="1" applyAlignment="1">
      <alignment horizontal="center" vertical="top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0" xfId="29" xr:uid="{00000000-0005-0000-0000-00001C000000}"/>
    <cellStyle name="Currency0" xfId="30" xr:uid="{00000000-0005-0000-0000-00001D000000}"/>
    <cellStyle name="Date" xfId="31" xr:uid="{00000000-0005-0000-0000-00001E000000}"/>
    <cellStyle name="Explanatory Text" xfId="32" builtinId="53" customBuiltin="1"/>
    <cellStyle name="Fixed" xfId="33" xr:uid="{00000000-0005-0000-0000-000020000000}"/>
    <cellStyle name="Good" xfId="34" builtinId="26" customBuiltin="1"/>
    <cellStyle name="Heading 1" xfId="35" builtinId="16" customBuiltin="1"/>
    <cellStyle name="Heading 2" xfId="36" builtinId="17" customBuiltin="1"/>
    <cellStyle name="Heading 3" xfId="37" builtinId="18" customBuiltin="1"/>
    <cellStyle name="Heading 4" xfId="38" builtinId="19" customBuiltin="1"/>
    <cellStyle name="Input" xfId="39" builtinId="20" customBuiltin="1"/>
    <cellStyle name="Linked Cell" xfId="40" builtinId="24" customBuiltin="1"/>
    <cellStyle name="Neutral" xfId="41" builtinId="28" customBuiltin="1"/>
    <cellStyle name="Normal" xfId="0" builtinId="0"/>
    <cellStyle name="Note" xfId="42" builtinId="10" customBuiltin="1"/>
    <cellStyle name="Output" xfId="43" builtinId="21" customBuiltin="1"/>
    <cellStyle name="Percent" xfId="44" builtinId="5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1AFB2-39EF-4C24-BABF-13847D6E7731}">
  <dimension ref="A1:S76"/>
  <sheetViews>
    <sheetView tabSelected="1" zoomScale="110" zoomScaleNormal="110" workbookViewId="0">
      <selection activeCell="S9" sqref="S9"/>
    </sheetView>
  </sheetViews>
  <sheetFormatPr defaultRowHeight="15" x14ac:dyDescent="0.25"/>
  <cols>
    <col min="1" max="1" width="48" style="110" customWidth="1"/>
    <col min="2" max="2" width="5.85546875" style="2" customWidth="1"/>
    <col min="3" max="3" width="6.42578125" style="2" customWidth="1"/>
    <col min="4" max="4" width="9.140625" style="2"/>
    <col min="5" max="5" width="10.140625" style="2" bestFit="1" customWidth="1"/>
    <col min="6" max="6" width="9.140625" style="2"/>
    <col min="7" max="7" width="6.85546875" style="2" customWidth="1"/>
    <col min="8" max="12" width="9.140625" style="2"/>
    <col min="13" max="13" width="13.28515625" style="2" customWidth="1"/>
    <col min="14" max="14" width="7.85546875" style="26" customWidth="1"/>
    <col min="15" max="15" width="9.140625" style="2"/>
    <col min="16" max="16" width="12.5703125" style="2" customWidth="1"/>
    <col min="17" max="17" width="9.5703125" style="2" customWidth="1"/>
    <col min="18" max="18" width="9.140625" style="2"/>
  </cols>
  <sheetData>
    <row r="1" spans="1:19" ht="18.75" x14ac:dyDescent="0.3">
      <c r="A1" s="111" t="s">
        <v>152</v>
      </c>
      <c r="S1" s="80"/>
    </row>
    <row r="3" spans="1:19" ht="14.25" customHeight="1" x14ac:dyDescent="0.25">
      <c r="A3" s="91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100"/>
      <c r="O3" s="62"/>
      <c r="P3" s="62"/>
      <c r="Q3" s="62"/>
    </row>
    <row r="4" spans="1:19" s="95" customFormat="1" ht="58.5" customHeight="1" x14ac:dyDescent="0.25">
      <c r="A4" s="64"/>
      <c r="B4" s="10" t="s">
        <v>1</v>
      </c>
      <c r="C4" s="10" t="s">
        <v>2</v>
      </c>
      <c r="D4" s="10" t="s">
        <v>3</v>
      </c>
      <c r="E4" s="10" t="s">
        <v>4</v>
      </c>
      <c r="F4" s="10" t="s">
        <v>5</v>
      </c>
      <c r="G4" s="10" t="s">
        <v>6</v>
      </c>
      <c r="H4" s="10" t="s">
        <v>7</v>
      </c>
      <c r="I4" s="10" t="s">
        <v>8</v>
      </c>
      <c r="J4" s="10" t="s">
        <v>9</v>
      </c>
      <c r="K4" s="10" t="s">
        <v>10</v>
      </c>
      <c r="L4" s="10" t="s">
        <v>11</v>
      </c>
      <c r="M4" s="12" t="s">
        <v>12</v>
      </c>
      <c r="N4" s="101" t="s">
        <v>13</v>
      </c>
      <c r="O4" s="10" t="s">
        <v>14</v>
      </c>
      <c r="P4" s="10" t="s">
        <v>15</v>
      </c>
      <c r="Q4" s="10" t="s">
        <v>16</v>
      </c>
      <c r="R4" s="96"/>
    </row>
    <row r="5" spans="1:19" x14ac:dyDescent="0.25">
      <c r="A5" s="97" t="s">
        <v>17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100"/>
      <c r="O5" s="62"/>
      <c r="P5" s="62"/>
      <c r="Q5" s="62"/>
    </row>
    <row r="6" spans="1:19" ht="17.25" customHeight="1" x14ac:dyDescent="0.25">
      <c r="A6" s="112" t="s">
        <v>105</v>
      </c>
      <c r="B6" s="62">
        <f>C6+D6</f>
        <v>3</v>
      </c>
      <c r="C6" s="62">
        <v>0</v>
      </c>
      <c r="D6" s="62">
        <v>3</v>
      </c>
      <c r="E6" s="61">
        <f>D6/B6</f>
        <v>1</v>
      </c>
      <c r="F6" s="62">
        <v>0</v>
      </c>
      <c r="G6" s="62">
        <v>0</v>
      </c>
      <c r="H6" s="62">
        <v>2</v>
      </c>
      <c r="I6" s="62">
        <v>0</v>
      </c>
      <c r="J6" s="62">
        <v>0</v>
      </c>
      <c r="K6" s="62">
        <v>0</v>
      </c>
      <c r="L6" s="62">
        <v>0</v>
      </c>
      <c r="M6" s="62">
        <f>SUM(F6:L6)</f>
        <v>2</v>
      </c>
      <c r="N6" s="100">
        <v>0</v>
      </c>
      <c r="O6" s="61">
        <f>M6/(M6+N6)</f>
        <v>1</v>
      </c>
      <c r="P6" s="62">
        <v>0</v>
      </c>
      <c r="Q6" s="62">
        <v>1</v>
      </c>
    </row>
    <row r="7" spans="1:19" ht="18" customHeight="1" x14ac:dyDescent="0.25">
      <c r="A7" s="112" t="s">
        <v>98</v>
      </c>
      <c r="B7" s="62">
        <f t="shared" ref="B7:B33" si="0">C7+D7</f>
        <v>2</v>
      </c>
      <c r="C7" s="62">
        <v>2</v>
      </c>
      <c r="D7" s="62">
        <v>0</v>
      </c>
      <c r="E7" s="61">
        <f t="shared" ref="E7:E69" si="1">D7/B7</f>
        <v>0</v>
      </c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f t="shared" ref="M7:M33" si="2">SUM(F7:L7)</f>
        <v>0</v>
      </c>
      <c r="N7" s="100">
        <v>2</v>
      </c>
      <c r="O7" s="61">
        <f t="shared" ref="O7:O69" si="3">M7/(M7+N7)</f>
        <v>0</v>
      </c>
      <c r="P7" s="62">
        <v>0</v>
      </c>
      <c r="Q7" s="62">
        <v>0</v>
      </c>
    </row>
    <row r="8" spans="1:19" ht="17.25" customHeight="1" x14ac:dyDescent="0.25">
      <c r="A8" s="112" t="s">
        <v>99</v>
      </c>
      <c r="B8" s="62">
        <f t="shared" si="0"/>
        <v>22</v>
      </c>
      <c r="C8" s="62">
        <v>6</v>
      </c>
      <c r="D8" s="62">
        <v>16</v>
      </c>
      <c r="E8" s="61">
        <f t="shared" si="1"/>
        <v>0.72727272727272729</v>
      </c>
      <c r="F8" s="62">
        <v>0</v>
      </c>
      <c r="G8" s="62">
        <v>2</v>
      </c>
      <c r="H8" s="62">
        <v>2</v>
      </c>
      <c r="I8" s="62">
        <v>2</v>
      </c>
      <c r="J8" s="62">
        <v>0</v>
      </c>
      <c r="K8" s="62">
        <v>0</v>
      </c>
      <c r="L8" s="62">
        <v>2</v>
      </c>
      <c r="M8" s="62">
        <f t="shared" si="2"/>
        <v>8</v>
      </c>
      <c r="N8" s="100">
        <v>12</v>
      </c>
      <c r="O8" s="61">
        <f t="shared" si="3"/>
        <v>0.4</v>
      </c>
      <c r="P8" s="62">
        <v>0</v>
      </c>
      <c r="Q8" s="62">
        <v>2</v>
      </c>
    </row>
    <row r="9" spans="1:19" x14ac:dyDescent="0.25">
      <c r="A9" s="112" t="s">
        <v>22</v>
      </c>
      <c r="B9" s="62">
        <f t="shared" si="0"/>
        <v>26</v>
      </c>
      <c r="C9" s="62">
        <v>11</v>
      </c>
      <c r="D9" s="62">
        <v>15</v>
      </c>
      <c r="E9" s="61">
        <f t="shared" si="1"/>
        <v>0.57692307692307687</v>
      </c>
      <c r="F9" s="62">
        <v>0</v>
      </c>
      <c r="G9" s="62">
        <v>4</v>
      </c>
      <c r="H9" s="62">
        <v>2</v>
      </c>
      <c r="I9" s="62">
        <v>5</v>
      </c>
      <c r="J9" s="62">
        <v>0</v>
      </c>
      <c r="K9" s="62">
        <v>0</v>
      </c>
      <c r="L9" s="62">
        <v>3</v>
      </c>
      <c r="M9" s="62">
        <f>SUM(F9:L9)</f>
        <v>14</v>
      </c>
      <c r="N9" s="100">
        <v>9</v>
      </c>
      <c r="O9" s="61">
        <f t="shared" si="3"/>
        <v>0.60869565217391308</v>
      </c>
      <c r="P9" s="62">
        <v>3</v>
      </c>
      <c r="Q9" s="62">
        <v>0</v>
      </c>
    </row>
    <row r="10" spans="1:19" ht="13.5" customHeight="1" x14ac:dyDescent="0.25">
      <c r="A10" s="112" t="s">
        <v>166</v>
      </c>
      <c r="B10" s="62">
        <f t="shared" si="0"/>
        <v>4</v>
      </c>
      <c r="C10" s="62">
        <v>0</v>
      </c>
      <c r="D10" s="62">
        <v>4</v>
      </c>
      <c r="E10" s="61">
        <f t="shared" si="1"/>
        <v>1</v>
      </c>
      <c r="F10" s="62">
        <v>0</v>
      </c>
      <c r="G10" s="62">
        <v>1</v>
      </c>
      <c r="H10" s="62">
        <v>0</v>
      </c>
      <c r="I10" s="62">
        <v>1</v>
      </c>
      <c r="J10" s="62">
        <v>0</v>
      </c>
      <c r="K10" s="62">
        <v>0</v>
      </c>
      <c r="L10" s="62">
        <v>0</v>
      </c>
      <c r="M10" s="62">
        <f t="shared" si="2"/>
        <v>2</v>
      </c>
      <c r="N10" s="100">
        <v>0</v>
      </c>
      <c r="O10" s="61">
        <f t="shared" si="3"/>
        <v>1</v>
      </c>
      <c r="P10" s="62">
        <v>0</v>
      </c>
      <c r="Q10" s="62">
        <v>2</v>
      </c>
    </row>
    <row r="11" spans="1:19" ht="17.25" customHeight="1" x14ac:dyDescent="0.25">
      <c r="A11" s="112" t="s">
        <v>167</v>
      </c>
      <c r="B11" s="62">
        <f t="shared" si="0"/>
        <v>1</v>
      </c>
      <c r="C11" s="62">
        <v>1</v>
      </c>
      <c r="D11" s="62">
        <v>0</v>
      </c>
      <c r="E11" s="61">
        <f t="shared" si="1"/>
        <v>0</v>
      </c>
      <c r="F11" s="62">
        <v>0</v>
      </c>
      <c r="G11" s="62">
        <v>0</v>
      </c>
      <c r="H11" s="62">
        <v>0</v>
      </c>
      <c r="I11" s="62">
        <v>0</v>
      </c>
      <c r="J11" s="62">
        <v>0</v>
      </c>
      <c r="K11" s="62">
        <v>0</v>
      </c>
      <c r="L11" s="62">
        <v>0</v>
      </c>
      <c r="M11" s="62">
        <f t="shared" si="2"/>
        <v>0</v>
      </c>
      <c r="N11" s="100">
        <v>0</v>
      </c>
      <c r="O11" s="61" t="e">
        <f t="shared" si="3"/>
        <v>#DIV/0!</v>
      </c>
      <c r="P11" s="62">
        <v>0</v>
      </c>
      <c r="Q11" s="62">
        <v>1</v>
      </c>
    </row>
    <row r="12" spans="1:19" ht="15" customHeight="1" x14ac:dyDescent="0.25">
      <c r="A12" s="112" t="s">
        <v>168</v>
      </c>
      <c r="B12" s="62">
        <f t="shared" si="0"/>
        <v>3</v>
      </c>
      <c r="C12" s="62">
        <v>1</v>
      </c>
      <c r="D12" s="62">
        <v>2</v>
      </c>
      <c r="E12" s="61">
        <f t="shared" si="1"/>
        <v>0.66666666666666663</v>
      </c>
      <c r="F12" s="62">
        <v>0</v>
      </c>
      <c r="G12" s="62">
        <v>0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f t="shared" si="2"/>
        <v>0</v>
      </c>
      <c r="N12" s="100">
        <v>1</v>
      </c>
      <c r="O12" s="61">
        <f t="shared" si="3"/>
        <v>0</v>
      </c>
      <c r="P12" s="62">
        <v>0</v>
      </c>
      <c r="Q12" s="62">
        <v>2</v>
      </c>
    </row>
    <row r="13" spans="1:19" ht="16.5" customHeight="1" x14ac:dyDescent="0.25">
      <c r="A13" s="112" t="s">
        <v>169</v>
      </c>
      <c r="B13" s="62">
        <f t="shared" si="0"/>
        <v>70</v>
      </c>
      <c r="C13" s="62">
        <v>26</v>
      </c>
      <c r="D13" s="62">
        <v>44</v>
      </c>
      <c r="E13" s="61">
        <f t="shared" si="1"/>
        <v>0.62857142857142856</v>
      </c>
      <c r="F13" s="62">
        <v>0</v>
      </c>
      <c r="G13" s="62">
        <v>8</v>
      </c>
      <c r="H13" s="62">
        <v>9</v>
      </c>
      <c r="I13" s="62">
        <v>10</v>
      </c>
      <c r="J13" s="62">
        <v>0</v>
      </c>
      <c r="K13" s="62">
        <v>2</v>
      </c>
      <c r="L13" s="62">
        <v>2</v>
      </c>
      <c r="M13" s="62">
        <f t="shared" si="2"/>
        <v>31</v>
      </c>
      <c r="N13" s="100">
        <v>28</v>
      </c>
      <c r="O13" s="61">
        <f t="shared" si="3"/>
        <v>0.52542372881355937</v>
      </c>
      <c r="P13" s="62">
        <v>4</v>
      </c>
      <c r="Q13" s="62">
        <v>7</v>
      </c>
    </row>
    <row r="14" spans="1:19" ht="13.5" customHeight="1" x14ac:dyDescent="0.25">
      <c r="A14" s="112" t="s">
        <v>170</v>
      </c>
      <c r="B14" s="62">
        <f t="shared" si="0"/>
        <v>138</v>
      </c>
      <c r="C14" s="62">
        <v>55</v>
      </c>
      <c r="D14" s="62">
        <v>83</v>
      </c>
      <c r="E14" s="61">
        <f t="shared" si="1"/>
        <v>0.60144927536231885</v>
      </c>
      <c r="F14" s="62">
        <v>0</v>
      </c>
      <c r="G14" s="62">
        <v>8</v>
      </c>
      <c r="H14" s="62">
        <v>26</v>
      </c>
      <c r="I14" s="62">
        <v>36</v>
      </c>
      <c r="J14" s="62">
        <v>0</v>
      </c>
      <c r="K14" s="62">
        <v>3</v>
      </c>
      <c r="L14" s="62">
        <v>6</v>
      </c>
      <c r="M14" s="62">
        <f t="shared" si="2"/>
        <v>79</v>
      </c>
      <c r="N14" s="100">
        <v>49</v>
      </c>
      <c r="O14" s="61">
        <f t="shared" si="3"/>
        <v>0.6171875</v>
      </c>
      <c r="P14" s="62">
        <v>1</v>
      </c>
      <c r="Q14" s="62">
        <v>9</v>
      </c>
    </row>
    <row r="15" spans="1:19" ht="16.5" customHeight="1" x14ac:dyDescent="0.25">
      <c r="A15" s="112" t="s">
        <v>171</v>
      </c>
      <c r="B15" s="62">
        <f t="shared" si="0"/>
        <v>76</v>
      </c>
      <c r="C15" s="62">
        <v>50</v>
      </c>
      <c r="D15" s="62">
        <v>26</v>
      </c>
      <c r="E15" s="61">
        <f t="shared" si="1"/>
        <v>0.34210526315789475</v>
      </c>
      <c r="F15" s="62">
        <v>0</v>
      </c>
      <c r="G15" s="62">
        <v>9</v>
      </c>
      <c r="H15" s="62">
        <v>5</v>
      </c>
      <c r="I15" s="62">
        <v>11</v>
      </c>
      <c r="J15" s="62">
        <v>0</v>
      </c>
      <c r="K15" s="62">
        <v>0</v>
      </c>
      <c r="L15" s="62">
        <v>2</v>
      </c>
      <c r="M15" s="62">
        <f t="shared" si="2"/>
        <v>27</v>
      </c>
      <c r="N15" s="100">
        <v>19</v>
      </c>
      <c r="O15" s="61">
        <f t="shared" si="3"/>
        <v>0.58695652173913049</v>
      </c>
      <c r="P15" s="62">
        <v>20</v>
      </c>
      <c r="Q15" s="62">
        <v>10</v>
      </c>
    </row>
    <row r="16" spans="1:19" ht="15" customHeight="1" x14ac:dyDescent="0.25">
      <c r="A16" s="112" t="s">
        <v>172</v>
      </c>
      <c r="B16" s="62">
        <f t="shared" si="0"/>
        <v>81</v>
      </c>
      <c r="C16" s="62">
        <v>28</v>
      </c>
      <c r="D16" s="62">
        <v>53</v>
      </c>
      <c r="E16" s="61">
        <f t="shared" si="1"/>
        <v>0.65432098765432101</v>
      </c>
      <c r="F16" s="62">
        <v>0</v>
      </c>
      <c r="G16" s="62">
        <v>9</v>
      </c>
      <c r="H16" s="62">
        <v>11</v>
      </c>
      <c r="I16" s="62">
        <v>15</v>
      </c>
      <c r="J16" s="62">
        <v>0</v>
      </c>
      <c r="K16" s="62">
        <v>0</v>
      </c>
      <c r="L16" s="62">
        <v>8</v>
      </c>
      <c r="M16" s="62">
        <f t="shared" si="2"/>
        <v>43</v>
      </c>
      <c r="N16" s="100">
        <v>32</v>
      </c>
      <c r="O16" s="61">
        <f t="shared" si="3"/>
        <v>0.57333333333333336</v>
      </c>
      <c r="P16" s="62">
        <v>1</v>
      </c>
      <c r="Q16" s="62">
        <v>5</v>
      </c>
    </row>
    <row r="17" spans="1:18" ht="13.5" customHeight="1" x14ac:dyDescent="0.25">
      <c r="A17" s="112" t="s">
        <v>173</v>
      </c>
      <c r="B17" s="62">
        <f t="shared" si="0"/>
        <v>2</v>
      </c>
      <c r="C17" s="62">
        <v>2</v>
      </c>
      <c r="D17" s="62">
        <v>0</v>
      </c>
      <c r="E17" s="61">
        <f t="shared" si="1"/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f t="shared" si="2"/>
        <v>0</v>
      </c>
      <c r="N17" s="100">
        <v>2</v>
      </c>
      <c r="O17" s="61">
        <f t="shared" si="3"/>
        <v>0</v>
      </c>
      <c r="P17" s="62">
        <v>0</v>
      </c>
      <c r="Q17" s="62">
        <v>0</v>
      </c>
    </row>
    <row r="18" spans="1:18" ht="15" customHeight="1" x14ac:dyDescent="0.25">
      <c r="A18" s="112" t="s">
        <v>31</v>
      </c>
      <c r="B18" s="62">
        <f t="shared" si="0"/>
        <v>7</v>
      </c>
      <c r="C18" s="62">
        <v>3</v>
      </c>
      <c r="D18" s="62">
        <v>4</v>
      </c>
      <c r="E18" s="61">
        <f t="shared" si="1"/>
        <v>0.5714285714285714</v>
      </c>
      <c r="F18" s="62">
        <v>0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0</v>
      </c>
      <c r="M18" s="62">
        <f t="shared" si="2"/>
        <v>2</v>
      </c>
      <c r="N18" s="100">
        <v>3</v>
      </c>
      <c r="O18" s="61">
        <f t="shared" si="3"/>
        <v>0.4</v>
      </c>
      <c r="P18" s="62">
        <v>1</v>
      </c>
      <c r="Q18" s="62">
        <v>1</v>
      </c>
    </row>
    <row r="19" spans="1:18" ht="14.25" customHeight="1" x14ac:dyDescent="0.25">
      <c r="A19" s="112" t="s">
        <v>174</v>
      </c>
      <c r="B19" s="62">
        <f t="shared" si="0"/>
        <v>38</v>
      </c>
      <c r="C19" s="62">
        <v>29</v>
      </c>
      <c r="D19" s="62">
        <v>9</v>
      </c>
      <c r="E19" s="61">
        <f t="shared" si="1"/>
        <v>0.23684210526315788</v>
      </c>
      <c r="F19" s="62">
        <v>0</v>
      </c>
      <c r="G19" s="62">
        <v>4</v>
      </c>
      <c r="H19" s="62">
        <v>4</v>
      </c>
      <c r="I19" s="62">
        <v>6</v>
      </c>
      <c r="J19" s="62">
        <v>0</v>
      </c>
      <c r="K19" s="62">
        <v>0</v>
      </c>
      <c r="L19" s="62">
        <v>0</v>
      </c>
      <c r="M19" s="62">
        <f t="shared" si="2"/>
        <v>14</v>
      </c>
      <c r="N19" s="100">
        <v>22</v>
      </c>
      <c r="O19" s="61">
        <f t="shared" si="3"/>
        <v>0.3888888888888889</v>
      </c>
      <c r="P19" s="62">
        <v>0</v>
      </c>
      <c r="Q19" s="62">
        <v>2</v>
      </c>
    </row>
    <row r="20" spans="1:18" ht="15.75" customHeight="1" x14ac:dyDescent="0.25">
      <c r="A20" s="112" t="s">
        <v>34</v>
      </c>
      <c r="B20" s="62">
        <f t="shared" si="0"/>
        <v>20</v>
      </c>
      <c r="C20" s="62">
        <v>1</v>
      </c>
      <c r="D20" s="62">
        <v>19</v>
      </c>
      <c r="E20" s="61">
        <f t="shared" si="1"/>
        <v>0.95</v>
      </c>
      <c r="F20" s="62">
        <v>0</v>
      </c>
      <c r="G20" s="62">
        <v>0</v>
      </c>
      <c r="H20" s="62">
        <v>3</v>
      </c>
      <c r="I20" s="62">
        <v>5</v>
      </c>
      <c r="J20" s="62">
        <v>0</v>
      </c>
      <c r="K20" s="62">
        <v>3</v>
      </c>
      <c r="L20" s="62">
        <v>2</v>
      </c>
      <c r="M20" s="62">
        <f t="shared" si="2"/>
        <v>13</v>
      </c>
      <c r="N20" s="100">
        <v>5</v>
      </c>
      <c r="O20" s="61">
        <f t="shared" si="3"/>
        <v>0.72222222222222221</v>
      </c>
      <c r="P20" s="62">
        <v>0</v>
      </c>
      <c r="Q20" s="62">
        <v>2</v>
      </c>
    </row>
    <row r="21" spans="1:18" s="108" customFormat="1" ht="15.75" customHeight="1" x14ac:dyDescent="0.25">
      <c r="A21" s="113" t="s">
        <v>93</v>
      </c>
      <c r="B21" s="104">
        <f t="shared" si="0"/>
        <v>29</v>
      </c>
      <c r="C21" s="104">
        <v>12</v>
      </c>
      <c r="D21" s="104">
        <v>17</v>
      </c>
      <c r="E21" s="105">
        <f t="shared" si="1"/>
        <v>0.58620689655172409</v>
      </c>
      <c r="F21" s="104">
        <v>0</v>
      </c>
      <c r="G21" s="104">
        <v>1</v>
      </c>
      <c r="H21" s="104">
        <v>7</v>
      </c>
      <c r="I21" s="104">
        <v>7</v>
      </c>
      <c r="J21" s="104">
        <v>0</v>
      </c>
      <c r="K21" s="104">
        <v>1</v>
      </c>
      <c r="L21" s="104">
        <v>0</v>
      </c>
      <c r="M21" s="104">
        <f t="shared" si="2"/>
        <v>16</v>
      </c>
      <c r="N21" s="106">
        <v>7</v>
      </c>
      <c r="O21" s="105">
        <f t="shared" si="3"/>
        <v>0.69565217391304346</v>
      </c>
      <c r="P21" s="104">
        <v>2</v>
      </c>
      <c r="Q21" s="104">
        <v>4</v>
      </c>
      <c r="R21" s="107"/>
    </row>
    <row r="22" spans="1:18" ht="16.5" customHeight="1" x14ac:dyDescent="0.25">
      <c r="A22" s="112" t="s">
        <v>175</v>
      </c>
      <c r="B22" s="62">
        <f t="shared" si="0"/>
        <v>2</v>
      </c>
      <c r="C22" s="62">
        <v>1</v>
      </c>
      <c r="D22" s="62">
        <v>1</v>
      </c>
      <c r="E22" s="61">
        <f t="shared" si="1"/>
        <v>0.5</v>
      </c>
      <c r="F22" s="62">
        <v>0</v>
      </c>
      <c r="G22" s="62">
        <v>0</v>
      </c>
      <c r="H22" s="62">
        <v>1</v>
      </c>
      <c r="I22" s="62">
        <v>0</v>
      </c>
      <c r="J22" s="62">
        <v>0</v>
      </c>
      <c r="K22" s="62">
        <v>0</v>
      </c>
      <c r="L22" s="62">
        <v>0</v>
      </c>
      <c r="M22" s="62">
        <f t="shared" si="2"/>
        <v>1</v>
      </c>
      <c r="N22" s="100">
        <v>1</v>
      </c>
      <c r="O22" s="61">
        <f t="shared" si="3"/>
        <v>0.5</v>
      </c>
      <c r="P22" s="62">
        <v>0</v>
      </c>
      <c r="Q22" s="62">
        <v>0</v>
      </c>
    </row>
    <row r="23" spans="1:18" ht="18" customHeight="1" x14ac:dyDescent="0.25">
      <c r="A23" s="112" t="s">
        <v>176</v>
      </c>
      <c r="B23" s="62">
        <f t="shared" si="0"/>
        <v>3</v>
      </c>
      <c r="C23" s="62">
        <v>0</v>
      </c>
      <c r="D23" s="62">
        <v>3</v>
      </c>
      <c r="E23" s="61">
        <f t="shared" si="1"/>
        <v>1</v>
      </c>
      <c r="F23" s="62">
        <v>0</v>
      </c>
      <c r="G23" s="62">
        <v>0</v>
      </c>
      <c r="H23" s="62">
        <v>0</v>
      </c>
      <c r="I23" s="62">
        <v>2</v>
      </c>
      <c r="J23" s="62">
        <v>0</v>
      </c>
      <c r="K23" s="62">
        <v>0</v>
      </c>
      <c r="L23" s="62">
        <v>0</v>
      </c>
      <c r="M23" s="62">
        <f t="shared" si="2"/>
        <v>2</v>
      </c>
      <c r="N23" s="100">
        <v>1</v>
      </c>
      <c r="O23" s="61">
        <f t="shared" si="3"/>
        <v>0.66666666666666663</v>
      </c>
      <c r="P23" s="62">
        <v>0</v>
      </c>
      <c r="Q23" s="62">
        <v>0</v>
      </c>
    </row>
    <row r="24" spans="1:18" ht="14.25" customHeight="1" x14ac:dyDescent="0.25">
      <c r="A24" s="112" t="s">
        <v>177</v>
      </c>
      <c r="B24" s="62">
        <f t="shared" si="0"/>
        <v>13</v>
      </c>
      <c r="C24" s="62">
        <v>6</v>
      </c>
      <c r="D24" s="62">
        <v>7</v>
      </c>
      <c r="E24" s="61">
        <f t="shared" si="1"/>
        <v>0.53846153846153844</v>
      </c>
      <c r="F24" s="62">
        <v>0</v>
      </c>
      <c r="G24" s="62">
        <v>2</v>
      </c>
      <c r="H24" s="62">
        <v>2</v>
      </c>
      <c r="I24" s="62">
        <v>3</v>
      </c>
      <c r="J24" s="62">
        <v>0</v>
      </c>
      <c r="K24" s="62">
        <v>0</v>
      </c>
      <c r="L24" s="62">
        <v>0</v>
      </c>
      <c r="M24" s="62">
        <f t="shared" si="2"/>
        <v>7</v>
      </c>
      <c r="N24" s="100">
        <v>4</v>
      </c>
      <c r="O24" s="61">
        <f t="shared" si="3"/>
        <v>0.63636363636363635</v>
      </c>
      <c r="P24" s="62">
        <v>0</v>
      </c>
      <c r="Q24" s="62">
        <v>2</v>
      </c>
    </row>
    <row r="25" spans="1:18" ht="17.25" customHeight="1" x14ac:dyDescent="0.25">
      <c r="A25" s="112" t="s">
        <v>178</v>
      </c>
      <c r="B25" s="62">
        <f t="shared" si="0"/>
        <v>3</v>
      </c>
      <c r="C25" s="62">
        <v>1</v>
      </c>
      <c r="D25" s="62">
        <v>2</v>
      </c>
      <c r="E25" s="61">
        <f t="shared" si="1"/>
        <v>0.66666666666666663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f t="shared" si="2"/>
        <v>0</v>
      </c>
      <c r="N25" s="100">
        <v>3</v>
      </c>
      <c r="O25" s="61">
        <f t="shared" si="3"/>
        <v>0</v>
      </c>
      <c r="P25" s="62">
        <v>0</v>
      </c>
      <c r="Q25" s="62">
        <v>0</v>
      </c>
    </row>
    <row r="26" spans="1:18" ht="13.5" customHeight="1" x14ac:dyDescent="0.25">
      <c r="A26" s="112" t="s">
        <v>179</v>
      </c>
      <c r="B26" s="62">
        <f t="shared" si="0"/>
        <v>12</v>
      </c>
      <c r="C26" s="62">
        <v>6</v>
      </c>
      <c r="D26" s="62">
        <v>6</v>
      </c>
      <c r="E26" s="61">
        <f t="shared" si="1"/>
        <v>0.5</v>
      </c>
      <c r="F26" s="62">
        <v>0</v>
      </c>
      <c r="G26" s="62">
        <v>1</v>
      </c>
      <c r="H26" s="62">
        <v>0</v>
      </c>
      <c r="I26" s="62">
        <v>3</v>
      </c>
      <c r="J26" s="62">
        <v>0</v>
      </c>
      <c r="K26" s="62">
        <v>0</v>
      </c>
      <c r="L26" s="62">
        <v>2</v>
      </c>
      <c r="M26" s="62">
        <f t="shared" si="2"/>
        <v>6</v>
      </c>
      <c r="N26" s="100">
        <v>4</v>
      </c>
      <c r="O26" s="61">
        <f t="shared" si="3"/>
        <v>0.6</v>
      </c>
      <c r="P26" s="62">
        <v>1</v>
      </c>
      <c r="Q26" s="62">
        <v>1</v>
      </c>
    </row>
    <row r="27" spans="1:18" ht="15.75" customHeight="1" x14ac:dyDescent="0.25">
      <c r="A27" s="112" t="s">
        <v>180</v>
      </c>
      <c r="B27" s="62">
        <f t="shared" si="0"/>
        <v>1</v>
      </c>
      <c r="C27" s="62">
        <v>0</v>
      </c>
      <c r="D27" s="62">
        <v>1</v>
      </c>
      <c r="E27" s="61">
        <f t="shared" si="1"/>
        <v>1</v>
      </c>
      <c r="F27" s="62">
        <v>0</v>
      </c>
      <c r="G27" s="62">
        <v>0</v>
      </c>
      <c r="H27" s="62">
        <v>1</v>
      </c>
      <c r="I27" s="62">
        <v>0</v>
      </c>
      <c r="J27" s="62">
        <v>0</v>
      </c>
      <c r="K27" s="62">
        <v>0</v>
      </c>
      <c r="L27" s="62">
        <v>0</v>
      </c>
      <c r="M27" s="62">
        <f t="shared" si="2"/>
        <v>1</v>
      </c>
      <c r="N27" s="100">
        <v>0</v>
      </c>
      <c r="O27" s="61">
        <f t="shared" si="3"/>
        <v>1</v>
      </c>
      <c r="P27" s="62">
        <v>0</v>
      </c>
      <c r="Q27" s="62">
        <v>0</v>
      </c>
    </row>
    <row r="28" spans="1:18" ht="15" customHeight="1" x14ac:dyDescent="0.25">
      <c r="A28" s="112" t="s">
        <v>181</v>
      </c>
      <c r="B28" s="62">
        <f t="shared" si="0"/>
        <v>55</v>
      </c>
      <c r="C28" s="62">
        <v>34</v>
      </c>
      <c r="D28" s="62">
        <v>21</v>
      </c>
      <c r="E28" s="61">
        <f t="shared" si="1"/>
        <v>0.38181818181818183</v>
      </c>
      <c r="F28" s="62">
        <v>0</v>
      </c>
      <c r="G28" s="62">
        <v>2</v>
      </c>
      <c r="H28" s="62">
        <v>8</v>
      </c>
      <c r="I28" s="62">
        <v>18</v>
      </c>
      <c r="J28" s="62">
        <v>0</v>
      </c>
      <c r="K28" s="62">
        <v>0</v>
      </c>
      <c r="L28" s="62">
        <v>1</v>
      </c>
      <c r="M28" s="62">
        <f t="shared" si="2"/>
        <v>29</v>
      </c>
      <c r="N28" s="100">
        <v>17</v>
      </c>
      <c r="O28" s="61">
        <f t="shared" si="3"/>
        <v>0.63043478260869568</v>
      </c>
      <c r="P28" s="62">
        <v>2</v>
      </c>
      <c r="Q28" s="62">
        <v>8</v>
      </c>
    </row>
    <row r="29" spans="1:18" ht="16.5" customHeight="1" x14ac:dyDescent="0.25">
      <c r="A29" s="112" t="s">
        <v>182</v>
      </c>
      <c r="B29" s="62">
        <f t="shared" si="0"/>
        <v>268</v>
      </c>
      <c r="C29" s="62">
        <v>52</v>
      </c>
      <c r="D29" s="62">
        <v>216</v>
      </c>
      <c r="E29" s="61">
        <f t="shared" si="1"/>
        <v>0.80597014925373134</v>
      </c>
      <c r="F29" s="62">
        <v>0</v>
      </c>
      <c r="G29" s="62">
        <v>17</v>
      </c>
      <c r="H29" s="62">
        <v>45</v>
      </c>
      <c r="I29" s="62">
        <v>49</v>
      </c>
      <c r="J29" s="62">
        <v>1</v>
      </c>
      <c r="K29" s="62">
        <v>2</v>
      </c>
      <c r="L29" s="62">
        <v>12</v>
      </c>
      <c r="M29" s="62">
        <f t="shared" si="2"/>
        <v>126</v>
      </c>
      <c r="N29" s="100">
        <v>104</v>
      </c>
      <c r="O29" s="61">
        <f t="shared" si="3"/>
        <v>0.54782608695652169</v>
      </c>
      <c r="P29" s="62">
        <v>8</v>
      </c>
      <c r="Q29" s="62">
        <v>30</v>
      </c>
    </row>
    <row r="30" spans="1:18" ht="14.25" customHeight="1" x14ac:dyDescent="0.25">
      <c r="A30" s="112" t="s">
        <v>183</v>
      </c>
      <c r="B30" s="62">
        <f t="shared" si="0"/>
        <v>11</v>
      </c>
      <c r="C30" s="62">
        <v>1</v>
      </c>
      <c r="D30" s="62">
        <v>10</v>
      </c>
      <c r="E30" s="61">
        <f t="shared" si="1"/>
        <v>0.90909090909090906</v>
      </c>
      <c r="F30" s="62">
        <v>0</v>
      </c>
      <c r="G30" s="62">
        <v>0</v>
      </c>
      <c r="H30" s="62">
        <v>3</v>
      </c>
      <c r="I30" s="62">
        <v>3</v>
      </c>
      <c r="J30" s="62">
        <v>0</v>
      </c>
      <c r="K30" s="62">
        <v>0</v>
      </c>
      <c r="L30" s="62">
        <v>1</v>
      </c>
      <c r="M30" s="62">
        <f t="shared" si="2"/>
        <v>7</v>
      </c>
      <c r="N30" s="100">
        <v>1</v>
      </c>
      <c r="O30" s="61">
        <f t="shared" si="3"/>
        <v>0.875</v>
      </c>
      <c r="P30" s="62">
        <v>1</v>
      </c>
      <c r="Q30" s="62">
        <v>2</v>
      </c>
    </row>
    <row r="31" spans="1:18" ht="14.25" customHeight="1" x14ac:dyDescent="0.25">
      <c r="A31" s="112" t="s">
        <v>154</v>
      </c>
      <c r="B31" s="62">
        <f t="shared" si="0"/>
        <v>42</v>
      </c>
      <c r="C31" s="62">
        <v>15</v>
      </c>
      <c r="D31" s="62">
        <v>27</v>
      </c>
      <c r="E31" s="61">
        <f t="shared" si="1"/>
        <v>0.6428571428571429</v>
      </c>
      <c r="F31" s="62">
        <v>0</v>
      </c>
      <c r="G31" s="62">
        <v>5</v>
      </c>
      <c r="H31" s="62">
        <v>5</v>
      </c>
      <c r="I31" s="62">
        <v>12</v>
      </c>
      <c r="J31" s="62">
        <v>0</v>
      </c>
      <c r="K31" s="62">
        <v>2</v>
      </c>
      <c r="L31" s="62">
        <v>3</v>
      </c>
      <c r="M31" s="62">
        <f t="shared" si="2"/>
        <v>27</v>
      </c>
      <c r="N31" s="100">
        <v>12</v>
      </c>
      <c r="O31" s="61">
        <f t="shared" si="3"/>
        <v>0.69230769230769229</v>
      </c>
      <c r="P31" s="62">
        <v>0</v>
      </c>
      <c r="Q31" s="62">
        <v>3</v>
      </c>
    </row>
    <row r="32" spans="1:18" ht="14.25" customHeight="1" x14ac:dyDescent="0.25">
      <c r="A32" s="112" t="s">
        <v>184</v>
      </c>
      <c r="B32" s="62">
        <f t="shared" si="0"/>
        <v>11</v>
      </c>
      <c r="C32" s="62">
        <v>4</v>
      </c>
      <c r="D32" s="62">
        <v>7</v>
      </c>
      <c r="E32" s="61">
        <f t="shared" si="1"/>
        <v>0.63636363636363635</v>
      </c>
      <c r="F32" s="62">
        <v>0</v>
      </c>
      <c r="G32" s="62">
        <v>2</v>
      </c>
      <c r="H32" s="62">
        <v>3</v>
      </c>
      <c r="I32" s="62">
        <v>2</v>
      </c>
      <c r="J32" s="62">
        <v>0</v>
      </c>
      <c r="K32" s="62">
        <v>0</v>
      </c>
      <c r="L32" s="62">
        <v>1</v>
      </c>
      <c r="M32" s="62">
        <f t="shared" si="2"/>
        <v>8</v>
      </c>
      <c r="N32" s="100">
        <v>2</v>
      </c>
      <c r="O32" s="61">
        <f t="shared" si="3"/>
        <v>0.8</v>
      </c>
      <c r="P32" s="62">
        <v>0</v>
      </c>
      <c r="Q32" s="62">
        <v>1</v>
      </c>
    </row>
    <row r="33" spans="1:18" ht="16.5" customHeight="1" x14ac:dyDescent="0.25">
      <c r="A33" s="112" t="s">
        <v>153</v>
      </c>
      <c r="B33" s="62">
        <f t="shared" si="0"/>
        <v>16</v>
      </c>
      <c r="C33" s="62">
        <v>1</v>
      </c>
      <c r="D33" s="62">
        <v>15</v>
      </c>
      <c r="E33" s="61">
        <f t="shared" si="1"/>
        <v>0.9375</v>
      </c>
      <c r="F33" s="62">
        <v>0</v>
      </c>
      <c r="G33" s="62">
        <v>1</v>
      </c>
      <c r="H33" s="62">
        <v>3</v>
      </c>
      <c r="I33" s="62">
        <v>2</v>
      </c>
      <c r="J33" s="62">
        <v>0</v>
      </c>
      <c r="K33" s="62">
        <v>1</v>
      </c>
      <c r="L33" s="62">
        <v>1</v>
      </c>
      <c r="M33" s="62">
        <f t="shared" si="2"/>
        <v>8</v>
      </c>
      <c r="N33" s="100">
        <v>7</v>
      </c>
      <c r="O33" s="61">
        <f t="shared" si="3"/>
        <v>0.53333333333333333</v>
      </c>
      <c r="P33" s="62">
        <v>0</v>
      </c>
      <c r="Q33" s="62">
        <v>1</v>
      </c>
    </row>
    <row r="34" spans="1:18" s="68" customFormat="1" ht="18.75" customHeight="1" x14ac:dyDescent="0.25">
      <c r="A34" s="97" t="s">
        <v>164</v>
      </c>
      <c r="B34" s="98">
        <f>C34+D34</f>
        <v>959</v>
      </c>
      <c r="C34" s="98">
        <f>SUM(C6:C33)</f>
        <v>348</v>
      </c>
      <c r="D34" s="98">
        <f>SUM(D6:D33)</f>
        <v>611</v>
      </c>
      <c r="E34" s="99">
        <f t="shared" si="1"/>
        <v>0.63712200208550573</v>
      </c>
      <c r="F34" s="98">
        <f>SUM(F6:F33)</f>
        <v>0</v>
      </c>
      <c r="G34" s="98">
        <f t="shared" ref="G34:L34" si="4">SUM(G6:G33)</f>
        <v>76</v>
      </c>
      <c r="H34" s="98">
        <f t="shared" si="4"/>
        <v>143</v>
      </c>
      <c r="I34" s="98">
        <f t="shared" si="4"/>
        <v>193</v>
      </c>
      <c r="J34" s="98">
        <f t="shared" si="4"/>
        <v>1</v>
      </c>
      <c r="K34" s="98">
        <f t="shared" si="4"/>
        <v>14</v>
      </c>
      <c r="L34" s="98">
        <f t="shared" si="4"/>
        <v>46</v>
      </c>
      <c r="M34" s="98">
        <f>SUM(F34:L34)</f>
        <v>473</v>
      </c>
      <c r="N34" s="102">
        <f>SUM(N6:N33)</f>
        <v>347</v>
      </c>
      <c r="O34" s="99">
        <f t="shared" si="3"/>
        <v>0.57682926829268288</v>
      </c>
      <c r="P34" s="98">
        <f>SUM(P6:P33)</f>
        <v>44</v>
      </c>
      <c r="Q34" s="98">
        <f>SUM(Q6:Q33)</f>
        <v>96</v>
      </c>
      <c r="R34" s="6"/>
    </row>
    <row r="35" spans="1:18" s="68" customFormat="1" ht="19.5" customHeight="1" x14ac:dyDescent="0.25">
      <c r="A35" s="115" t="s">
        <v>165</v>
      </c>
      <c r="B35" s="116">
        <f>C35+D35</f>
        <v>871</v>
      </c>
      <c r="C35" s="116">
        <f>305+10</f>
        <v>315</v>
      </c>
      <c r="D35" s="116">
        <f>542+14</f>
        <v>556</v>
      </c>
      <c r="E35" s="117">
        <f t="shared" si="1"/>
        <v>0.63834672789896674</v>
      </c>
      <c r="F35" s="116">
        <v>0</v>
      </c>
      <c r="G35" s="116">
        <f>64+1</f>
        <v>65</v>
      </c>
      <c r="H35" s="116">
        <f>128+7</f>
        <v>135</v>
      </c>
      <c r="I35" s="116">
        <f>174+3</f>
        <v>177</v>
      </c>
      <c r="J35" s="116">
        <v>1</v>
      </c>
      <c r="K35" s="116">
        <f>12+1</f>
        <v>13</v>
      </c>
      <c r="L35" s="116">
        <v>41</v>
      </c>
      <c r="M35" s="116">
        <f>SUM(F35:L35)</f>
        <v>432</v>
      </c>
      <c r="N35" s="118">
        <f>303+6</f>
        <v>309</v>
      </c>
      <c r="O35" s="117">
        <f t="shared" si="3"/>
        <v>0.582995951417004</v>
      </c>
      <c r="P35" s="116">
        <f>42+2</f>
        <v>44</v>
      </c>
      <c r="Q35" s="116">
        <f>83+4</f>
        <v>87</v>
      </c>
      <c r="R35" s="6"/>
    </row>
    <row r="36" spans="1:18" x14ac:dyDescent="0.25">
      <c r="A36" s="93" t="s">
        <v>50</v>
      </c>
      <c r="B36" s="62"/>
      <c r="C36" s="62"/>
      <c r="D36" s="62"/>
      <c r="E36" s="61"/>
      <c r="F36" s="62"/>
      <c r="G36" s="62"/>
      <c r="H36" s="62"/>
      <c r="I36" s="62"/>
      <c r="J36" s="62"/>
      <c r="K36" s="62"/>
      <c r="L36" s="62"/>
      <c r="M36" s="98"/>
      <c r="N36" s="100"/>
      <c r="O36" s="61"/>
      <c r="P36" s="62"/>
      <c r="Q36" s="62"/>
    </row>
    <row r="37" spans="1:18" ht="16.5" customHeight="1" x14ac:dyDescent="0.25">
      <c r="A37" s="112" t="s">
        <v>185</v>
      </c>
      <c r="B37" s="62">
        <f>C37+D37</f>
        <v>19</v>
      </c>
      <c r="C37" s="62">
        <v>7</v>
      </c>
      <c r="D37" s="62">
        <v>12</v>
      </c>
      <c r="E37" s="61">
        <f t="shared" si="1"/>
        <v>0.63157894736842102</v>
      </c>
      <c r="F37" s="62">
        <v>0</v>
      </c>
      <c r="G37" s="62">
        <v>5</v>
      </c>
      <c r="H37" s="62">
        <v>5</v>
      </c>
      <c r="I37" s="62">
        <v>0</v>
      </c>
      <c r="J37" s="62">
        <v>0</v>
      </c>
      <c r="K37" s="62">
        <v>0</v>
      </c>
      <c r="L37" s="62">
        <v>1</v>
      </c>
      <c r="M37" s="98">
        <f t="shared" ref="M37:M73" si="5">SUM(F37:L37)</f>
        <v>11</v>
      </c>
      <c r="N37" s="106">
        <v>4</v>
      </c>
      <c r="O37" s="61">
        <f t="shared" si="3"/>
        <v>0.73333333333333328</v>
      </c>
      <c r="P37" s="62">
        <v>1</v>
      </c>
      <c r="Q37" s="62">
        <v>3</v>
      </c>
    </row>
    <row r="38" spans="1:18" ht="14.25" customHeight="1" x14ac:dyDescent="0.25">
      <c r="A38" s="112" t="s">
        <v>186</v>
      </c>
      <c r="B38" s="62">
        <f t="shared" ref="B38:B45" si="6">C38+D38</f>
        <v>196</v>
      </c>
      <c r="C38" s="62">
        <v>57</v>
      </c>
      <c r="D38" s="62">
        <v>139</v>
      </c>
      <c r="E38" s="61">
        <f t="shared" si="1"/>
        <v>0.70918367346938771</v>
      </c>
      <c r="F38" s="62">
        <v>0</v>
      </c>
      <c r="G38" s="62">
        <v>37</v>
      </c>
      <c r="H38" s="62">
        <v>38</v>
      </c>
      <c r="I38" s="62">
        <v>34</v>
      </c>
      <c r="J38" s="62">
        <v>0</v>
      </c>
      <c r="K38" s="62">
        <v>2</v>
      </c>
      <c r="L38" s="62">
        <v>3</v>
      </c>
      <c r="M38" s="98">
        <f t="shared" si="5"/>
        <v>114</v>
      </c>
      <c r="N38" s="106">
        <v>55</v>
      </c>
      <c r="O38" s="61">
        <f t="shared" si="3"/>
        <v>0.67455621301775148</v>
      </c>
      <c r="P38" s="62">
        <v>8</v>
      </c>
      <c r="Q38" s="62">
        <v>19</v>
      </c>
    </row>
    <row r="39" spans="1:18" ht="15.75" customHeight="1" x14ac:dyDescent="0.25">
      <c r="A39" s="112" t="s">
        <v>187</v>
      </c>
      <c r="B39" s="62">
        <f t="shared" si="6"/>
        <v>11</v>
      </c>
      <c r="C39" s="62">
        <v>6</v>
      </c>
      <c r="D39" s="62">
        <v>5</v>
      </c>
      <c r="E39" s="61">
        <f t="shared" si="1"/>
        <v>0.45454545454545453</v>
      </c>
      <c r="F39" s="62">
        <v>0</v>
      </c>
      <c r="G39" s="62">
        <v>2</v>
      </c>
      <c r="H39" s="62">
        <v>0</v>
      </c>
      <c r="I39" s="62">
        <v>2</v>
      </c>
      <c r="J39" s="62">
        <v>0</v>
      </c>
      <c r="K39" s="62">
        <v>0</v>
      </c>
      <c r="L39" s="62">
        <v>0</v>
      </c>
      <c r="M39" s="98">
        <f t="shared" si="5"/>
        <v>4</v>
      </c>
      <c r="N39" s="106">
        <v>6</v>
      </c>
      <c r="O39" s="61">
        <f t="shared" si="3"/>
        <v>0.4</v>
      </c>
      <c r="P39" s="62">
        <v>1</v>
      </c>
      <c r="Q39" s="62">
        <v>0</v>
      </c>
    </row>
    <row r="40" spans="1:18" ht="18" customHeight="1" x14ac:dyDescent="0.25">
      <c r="A40" s="112" t="s">
        <v>54</v>
      </c>
      <c r="B40" s="62">
        <f t="shared" si="6"/>
        <v>6</v>
      </c>
      <c r="C40" s="62">
        <v>5</v>
      </c>
      <c r="D40" s="62">
        <v>1</v>
      </c>
      <c r="E40" s="61">
        <f t="shared" si="1"/>
        <v>0.16666666666666666</v>
      </c>
      <c r="F40" s="62">
        <v>0</v>
      </c>
      <c r="G40" s="62">
        <v>1</v>
      </c>
      <c r="H40" s="62">
        <v>0</v>
      </c>
      <c r="I40" s="62">
        <v>0</v>
      </c>
      <c r="J40" s="62">
        <v>0</v>
      </c>
      <c r="K40" s="62">
        <v>0</v>
      </c>
      <c r="L40" s="62">
        <v>1</v>
      </c>
      <c r="M40" s="98">
        <f t="shared" si="5"/>
        <v>2</v>
      </c>
      <c r="N40" s="106">
        <v>3</v>
      </c>
      <c r="O40" s="61">
        <f t="shared" si="3"/>
        <v>0.4</v>
      </c>
      <c r="P40" s="62">
        <v>1</v>
      </c>
      <c r="Q40" s="62">
        <v>0</v>
      </c>
    </row>
    <row r="41" spans="1:18" ht="16.5" customHeight="1" x14ac:dyDescent="0.25">
      <c r="A41" s="112" t="s">
        <v>55</v>
      </c>
      <c r="B41" s="62">
        <f t="shared" si="6"/>
        <v>110</v>
      </c>
      <c r="C41" s="62">
        <v>94</v>
      </c>
      <c r="D41" s="62">
        <v>16</v>
      </c>
      <c r="E41" s="61">
        <f t="shared" si="1"/>
        <v>0.14545454545454545</v>
      </c>
      <c r="F41" s="62">
        <v>0</v>
      </c>
      <c r="G41" s="62">
        <v>32</v>
      </c>
      <c r="H41" s="62">
        <v>12</v>
      </c>
      <c r="I41" s="62">
        <v>12</v>
      </c>
      <c r="J41" s="62">
        <v>0</v>
      </c>
      <c r="K41" s="62">
        <v>0</v>
      </c>
      <c r="L41" s="62">
        <v>2</v>
      </c>
      <c r="M41" s="98">
        <f t="shared" si="5"/>
        <v>58</v>
      </c>
      <c r="N41" s="106">
        <v>28</v>
      </c>
      <c r="O41" s="61">
        <f t="shared" si="3"/>
        <v>0.67441860465116277</v>
      </c>
      <c r="P41" s="62">
        <v>12</v>
      </c>
      <c r="Q41" s="62">
        <v>12</v>
      </c>
    </row>
    <row r="42" spans="1:18" ht="17.25" customHeight="1" x14ac:dyDescent="0.25">
      <c r="A42" s="112" t="s">
        <v>116</v>
      </c>
      <c r="B42" s="62">
        <f t="shared" si="6"/>
        <v>20</v>
      </c>
      <c r="C42" s="62">
        <v>19</v>
      </c>
      <c r="D42" s="62">
        <v>1</v>
      </c>
      <c r="E42" s="61">
        <f t="shared" si="1"/>
        <v>0.05</v>
      </c>
      <c r="F42" s="62">
        <v>0</v>
      </c>
      <c r="G42" s="62">
        <v>4</v>
      </c>
      <c r="H42" s="62">
        <v>3</v>
      </c>
      <c r="I42" s="62">
        <v>2</v>
      </c>
      <c r="J42" s="62">
        <v>0</v>
      </c>
      <c r="K42" s="62">
        <v>0</v>
      </c>
      <c r="L42" s="62">
        <v>0</v>
      </c>
      <c r="M42" s="98">
        <f t="shared" si="5"/>
        <v>9</v>
      </c>
      <c r="N42" s="106">
        <v>7</v>
      </c>
      <c r="O42" s="61">
        <f t="shared" si="3"/>
        <v>0.5625</v>
      </c>
      <c r="P42" s="62">
        <v>3</v>
      </c>
      <c r="Q42" s="62">
        <v>1</v>
      </c>
    </row>
    <row r="43" spans="1:18" ht="17.25" customHeight="1" x14ac:dyDescent="0.25">
      <c r="A43" s="112" t="s">
        <v>58</v>
      </c>
      <c r="B43" s="62">
        <f t="shared" si="6"/>
        <v>80</v>
      </c>
      <c r="C43" s="62">
        <v>66</v>
      </c>
      <c r="D43" s="62">
        <v>14</v>
      </c>
      <c r="E43" s="61">
        <f t="shared" si="1"/>
        <v>0.17499999999999999</v>
      </c>
      <c r="F43" s="62">
        <v>0</v>
      </c>
      <c r="G43" s="62">
        <v>23</v>
      </c>
      <c r="H43" s="62">
        <v>13</v>
      </c>
      <c r="I43" s="62">
        <v>13</v>
      </c>
      <c r="J43" s="62">
        <v>0</v>
      </c>
      <c r="K43" s="62">
        <v>0</v>
      </c>
      <c r="L43" s="62">
        <v>6</v>
      </c>
      <c r="M43" s="98">
        <f t="shared" si="5"/>
        <v>55</v>
      </c>
      <c r="N43" s="106">
        <v>12</v>
      </c>
      <c r="O43" s="61">
        <f t="shared" si="3"/>
        <v>0.82089552238805974</v>
      </c>
      <c r="P43" s="62">
        <v>3</v>
      </c>
      <c r="Q43" s="62">
        <v>10</v>
      </c>
    </row>
    <row r="44" spans="1:18" ht="18.75" customHeight="1" x14ac:dyDescent="0.25">
      <c r="A44" s="112" t="s">
        <v>188</v>
      </c>
      <c r="B44" s="62">
        <f t="shared" si="6"/>
        <v>22</v>
      </c>
      <c r="C44" s="62">
        <v>13</v>
      </c>
      <c r="D44" s="62">
        <v>9</v>
      </c>
      <c r="E44" s="61">
        <f t="shared" si="1"/>
        <v>0.40909090909090912</v>
      </c>
      <c r="F44" s="62">
        <v>0</v>
      </c>
      <c r="G44" s="62">
        <v>9</v>
      </c>
      <c r="H44" s="62">
        <v>4</v>
      </c>
      <c r="I44" s="62">
        <v>2</v>
      </c>
      <c r="J44" s="62">
        <v>0</v>
      </c>
      <c r="K44" s="62">
        <v>0</v>
      </c>
      <c r="L44" s="62">
        <v>0</v>
      </c>
      <c r="M44" s="98">
        <f t="shared" si="5"/>
        <v>15</v>
      </c>
      <c r="N44" s="106">
        <v>4</v>
      </c>
      <c r="O44" s="61">
        <f t="shared" si="3"/>
        <v>0.78947368421052633</v>
      </c>
      <c r="P44" s="62">
        <v>0</v>
      </c>
      <c r="Q44" s="62">
        <v>3</v>
      </c>
    </row>
    <row r="45" spans="1:18" ht="15" customHeight="1" x14ac:dyDescent="0.25">
      <c r="A45" s="112" t="s">
        <v>60</v>
      </c>
      <c r="B45" s="62">
        <f t="shared" si="6"/>
        <v>6</v>
      </c>
      <c r="C45" s="62">
        <v>3</v>
      </c>
      <c r="D45" s="62">
        <v>3</v>
      </c>
      <c r="E45" s="61">
        <f t="shared" si="1"/>
        <v>0.5</v>
      </c>
      <c r="F45" s="62">
        <v>0</v>
      </c>
      <c r="G45" s="62">
        <v>1</v>
      </c>
      <c r="H45" s="62">
        <v>0</v>
      </c>
      <c r="I45" s="62">
        <v>1</v>
      </c>
      <c r="J45" s="62">
        <v>0</v>
      </c>
      <c r="K45" s="62">
        <v>0</v>
      </c>
      <c r="L45" s="62">
        <v>1</v>
      </c>
      <c r="M45" s="98">
        <f t="shared" si="5"/>
        <v>3</v>
      </c>
      <c r="N45" s="106">
        <v>3</v>
      </c>
      <c r="O45" s="61">
        <f t="shared" si="3"/>
        <v>0.5</v>
      </c>
      <c r="P45" s="62">
        <v>0</v>
      </c>
      <c r="Q45" s="62">
        <v>0</v>
      </c>
    </row>
    <row r="46" spans="1:18" s="68" customFormat="1" ht="18.75" customHeight="1" x14ac:dyDescent="0.25">
      <c r="A46" s="97" t="s">
        <v>163</v>
      </c>
      <c r="B46" s="98">
        <f>C46+D46</f>
        <v>470</v>
      </c>
      <c r="C46" s="98">
        <v>270</v>
      </c>
      <c r="D46" s="98">
        <v>200</v>
      </c>
      <c r="E46" s="99">
        <f t="shared" si="1"/>
        <v>0.42553191489361702</v>
      </c>
      <c r="F46" s="98">
        <v>0</v>
      </c>
      <c r="G46" s="98">
        <v>114</v>
      </c>
      <c r="H46" s="98">
        <v>75</v>
      </c>
      <c r="I46" s="98">
        <v>66</v>
      </c>
      <c r="J46" s="98">
        <v>0</v>
      </c>
      <c r="K46" s="98">
        <v>2</v>
      </c>
      <c r="L46" s="98">
        <v>14</v>
      </c>
      <c r="M46" s="98">
        <f t="shared" si="5"/>
        <v>271</v>
      </c>
      <c r="N46" s="109">
        <f>SUM(N37:N45)</f>
        <v>122</v>
      </c>
      <c r="O46" s="99">
        <f t="shared" si="3"/>
        <v>0.68956743002544529</v>
      </c>
      <c r="P46" s="98">
        <v>29</v>
      </c>
      <c r="Q46" s="98">
        <v>48</v>
      </c>
      <c r="R46" s="6"/>
    </row>
    <row r="47" spans="1:18" s="68" customFormat="1" ht="18.75" customHeight="1" x14ac:dyDescent="0.25">
      <c r="A47" s="115" t="s">
        <v>62</v>
      </c>
      <c r="B47" s="116">
        <f>C47+D47</f>
        <v>467</v>
      </c>
      <c r="C47" s="116">
        <v>267</v>
      </c>
      <c r="D47" s="116">
        <v>200</v>
      </c>
      <c r="E47" s="117">
        <f t="shared" si="1"/>
        <v>0.42826552462526768</v>
      </c>
      <c r="F47" s="116">
        <v>0</v>
      </c>
      <c r="G47" s="116">
        <v>113</v>
      </c>
      <c r="H47" s="116">
        <v>75</v>
      </c>
      <c r="I47" s="116">
        <v>65</v>
      </c>
      <c r="J47" s="116">
        <v>0</v>
      </c>
      <c r="K47" s="116">
        <v>2</v>
      </c>
      <c r="L47" s="116">
        <v>14</v>
      </c>
      <c r="M47" s="116">
        <f t="shared" si="5"/>
        <v>269</v>
      </c>
      <c r="N47" s="119">
        <v>121</v>
      </c>
      <c r="O47" s="117">
        <f t="shared" si="3"/>
        <v>0.68974358974358974</v>
      </c>
      <c r="P47" s="116">
        <v>29</v>
      </c>
      <c r="Q47" s="116">
        <v>48</v>
      </c>
      <c r="R47" s="6"/>
    </row>
    <row r="48" spans="1:18" x14ac:dyDescent="0.25">
      <c r="A48" s="97" t="s">
        <v>156</v>
      </c>
      <c r="B48" s="62"/>
      <c r="C48" s="62"/>
      <c r="D48" s="62"/>
      <c r="E48" s="61"/>
      <c r="F48" s="62"/>
      <c r="G48" s="62"/>
      <c r="H48" s="62"/>
      <c r="I48" s="62"/>
      <c r="J48" s="62"/>
      <c r="K48" s="62"/>
      <c r="L48" s="62"/>
      <c r="M48" s="98"/>
      <c r="N48" s="106"/>
      <c r="O48" s="61"/>
      <c r="P48" s="62"/>
      <c r="Q48" s="62"/>
    </row>
    <row r="49" spans="1:18" ht="16.5" customHeight="1" x14ac:dyDescent="0.25">
      <c r="A49" s="112" t="s">
        <v>64</v>
      </c>
      <c r="B49" s="62">
        <f>C49+D49</f>
        <v>118</v>
      </c>
      <c r="C49" s="62">
        <v>22</v>
      </c>
      <c r="D49" s="62">
        <v>96</v>
      </c>
      <c r="E49" s="61">
        <f t="shared" si="1"/>
        <v>0.81355932203389836</v>
      </c>
      <c r="F49" s="62">
        <v>0</v>
      </c>
      <c r="G49" s="62">
        <v>13</v>
      </c>
      <c r="H49" s="62">
        <v>7</v>
      </c>
      <c r="I49" s="62">
        <v>8</v>
      </c>
      <c r="J49" s="62">
        <v>0</v>
      </c>
      <c r="K49" s="62">
        <v>1</v>
      </c>
      <c r="L49" s="62">
        <v>5</v>
      </c>
      <c r="M49" s="98">
        <f t="shared" si="5"/>
        <v>34</v>
      </c>
      <c r="N49" s="106">
        <v>81</v>
      </c>
      <c r="O49" s="61">
        <f t="shared" si="3"/>
        <v>0.29565217391304349</v>
      </c>
      <c r="P49" s="62">
        <v>0</v>
      </c>
      <c r="Q49" s="62">
        <v>3</v>
      </c>
    </row>
    <row r="50" spans="1:18" ht="17.25" customHeight="1" x14ac:dyDescent="0.25">
      <c r="A50" s="112" t="s">
        <v>189</v>
      </c>
      <c r="B50" s="62">
        <f t="shared" ref="B50:B54" si="7">C50+D50</f>
        <v>4</v>
      </c>
      <c r="C50" s="62">
        <v>0</v>
      </c>
      <c r="D50" s="62">
        <v>4</v>
      </c>
      <c r="E50" s="61">
        <f t="shared" si="1"/>
        <v>1</v>
      </c>
      <c r="F50" s="62">
        <v>0</v>
      </c>
      <c r="G50" s="62">
        <v>0</v>
      </c>
      <c r="H50" s="62">
        <v>1</v>
      </c>
      <c r="I50" s="62">
        <v>0</v>
      </c>
      <c r="J50" s="62">
        <v>0</v>
      </c>
      <c r="K50" s="62">
        <v>0</v>
      </c>
      <c r="L50" s="62">
        <v>0</v>
      </c>
      <c r="M50" s="98">
        <f t="shared" si="5"/>
        <v>1</v>
      </c>
      <c r="N50" s="106">
        <v>1</v>
      </c>
      <c r="O50" s="61">
        <f t="shared" si="3"/>
        <v>0.5</v>
      </c>
      <c r="P50" s="62">
        <v>0</v>
      </c>
      <c r="Q50" s="62">
        <v>2</v>
      </c>
    </row>
    <row r="51" spans="1:18" ht="18" customHeight="1" x14ac:dyDescent="0.25">
      <c r="A51" s="112" t="s">
        <v>65</v>
      </c>
      <c r="B51" s="62">
        <f t="shared" si="7"/>
        <v>102</v>
      </c>
      <c r="C51" s="62">
        <v>25</v>
      </c>
      <c r="D51" s="62">
        <v>77</v>
      </c>
      <c r="E51" s="61">
        <f t="shared" si="1"/>
        <v>0.75490196078431371</v>
      </c>
      <c r="F51" s="62">
        <v>0</v>
      </c>
      <c r="G51" s="62">
        <v>14</v>
      </c>
      <c r="H51" s="62">
        <v>16</v>
      </c>
      <c r="I51" s="62">
        <v>22</v>
      </c>
      <c r="J51" s="62">
        <v>0</v>
      </c>
      <c r="K51" s="62">
        <v>3</v>
      </c>
      <c r="L51" s="62">
        <v>6</v>
      </c>
      <c r="M51" s="98">
        <f t="shared" si="5"/>
        <v>61</v>
      </c>
      <c r="N51" s="106">
        <v>31</v>
      </c>
      <c r="O51" s="61">
        <f t="shared" si="3"/>
        <v>0.66304347826086951</v>
      </c>
      <c r="P51" s="62">
        <v>0</v>
      </c>
      <c r="Q51" s="62">
        <v>10</v>
      </c>
    </row>
    <row r="52" spans="1:18" ht="19.5" customHeight="1" x14ac:dyDescent="0.25">
      <c r="A52" s="112" t="s">
        <v>190</v>
      </c>
      <c r="B52" s="62">
        <f t="shared" si="7"/>
        <v>197</v>
      </c>
      <c r="C52" s="62">
        <v>23</v>
      </c>
      <c r="D52" s="62">
        <v>174</v>
      </c>
      <c r="E52" s="61">
        <f t="shared" si="1"/>
        <v>0.88324873096446699</v>
      </c>
      <c r="F52" s="62">
        <v>0</v>
      </c>
      <c r="G52" s="62">
        <v>25</v>
      </c>
      <c r="H52" s="62">
        <v>44</v>
      </c>
      <c r="I52" s="62">
        <v>20</v>
      </c>
      <c r="J52" s="62">
        <v>0</v>
      </c>
      <c r="K52" s="62">
        <v>1</v>
      </c>
      <c r="L52" s="62">
        <v>6</v>
      </c>
      <c r="M52" s="98">
        <f t="shared" si="5"/>
        <v>96</v>
      </c>
      <c r="N52" s="106">
        <v>81</v>
      </c>
      <c r="O52" s="61">
        <f t="shared" si="3"/>
        <v>0.5423728813559322</v>
      </c>
      <c r="P52" s="62">
        <v>2</v>
      </c>
      <c r="Q52" s="62">
        <v>18</v>
      </c>
    </row>
    <row r="53" spans="1:18" ht="18" customHeight="1" x14ac:dyDescent="0.25">
      <c r="A53" s="112" t="s">
        <v>67</v>
      </c>
      <c r="B53" s="62">
        <f t="shared" si="7"/>
        <v>51</v>
      </c>
      <c r="C53" s="62">
        <v>10</v>
      </c>
      <c r="D53" s="62">
        <v>41</v>
      </c>
      <c r="E53" s="61">
        <f t="shared" si="1"/>
        <v>0.80392156862745101</v>
      </c>
      <c r="F53" s="62">
        <v>0</v>
      </c>
      <c r="G53" s="62">
        <v>2</v>
      </c>
      <c r="H53" s="62">
        <v>14</v>
      </c>
      <c r="I53" s="62">
        <v>7</v>
      </c>
      <c r="J53" s="62">
        <v>0</v>
      </c>
      <c r="K53" s="62">
        <v>0</v>
      </c>
      <c r="L53" s="62">
        <v>1</v>
      </c>
      <c r="M53" s="98">
        <f t="shared" si="5"/>
        <v>24</v>
      </c>
      <c r="N53" s="106">
        <v>23</v>
      </c>
      <c r="O53" s="61">
        <f t="shared" si="3"/>
        <v>0.51063829787234039</v>
      </c>
      <c r="P53" s="62">
        <v>0</v>
      </c>
      <c r="Q53" s="62">
        <v>4</v>
      </c>
    </row>
    <row r="54" spans="1:18" ht="15.75" customHeight="1" x14ac:dyDescent="0.25">
      <c r="A54" s="112" t="s">
        <v>68</v>
      </c>
      <c r="B54" s="62">
        <f t="shared" si="7"/>
        <v>24</v>
      </c>
      <c r="C54" s="62">
        <v>20</v>
      </c>
      <c r="D54" s="62">
        <v>4</v>
      </c>
      <c r="E54" s="61">
        <f t="shared" si="1"/>
        <v>0.16666666666666666</v>
      </c>
      <c r="F54" s="62">
        <v>0</v>
      </c>
      <c r="G54" s="62">
        <v>1</v>
      </c>
      <c r="H54" s="62">
        <v>2</v>
      </c>
      <c r="I54" s="62">
        <v>3</v>
      </c>
      <c r="J54" s="62">
        <v>0</v>
      </c>
      <c r="K54" s="62">
        <v>0</v>
      </c>
      <c r="L54" s="62">
        <v>2</v>
      </c>
      <c r="M54" s="98">
        <f t="shared" si="5"/>
        <v>8</v>
      </c>
      <c r="N54" s="106">
        <v>15</v>
      </c>
      <c r="O54" s="61">
        <f t="shared" si="3"/>
        <v>0.34782608695652173</v>
      </c>
      <c r="P54" s="62">
        <v>0</v>
      </c>
      <c r="Q54" s="62">
        <v>1</v>
      </c>
    </row>
    <row r="55" spans="1:18" s="68" customFormat="1" ht="18" customHeight="1" x14ac:dyDescent="0.25">
      <c r="A55" s="97" t="s">
        <v>160</v>
      </c>
      <c r="B55" s="98">
        <f>C55+D55</f>
        <v>496</v>
      </c>
      <c r="C55" s="98">
        <v>100</v>
      </c>
      <c r="D55" s="98">
        <v>396</v>
      </c>
      <c r="E55" s="99">
        <f t="shared" si="1"/>
        <v>0.79838709677419351</v>
      </c>
      <c r="F55" s="98">
        <v>0</v>
      </c>
      <c r="G55" s="98">
        <v>55</v>
      </c>
      <c r="H55" s="98">
        <v>84</v>
      </c>
      <c r="I55" s="98">
        <v>60</v>
      </c>
      <c r="J55" s="98">
        <v>0</v>
      </c>
      <c r="K55" s="98">
        <v>5</v>
      </c>
      <c r="L55" s="98">
        <v>20</v>
      </c>
      <c r="M55" s="98">
        <f t="shared" si="5"/>
        <v>224</v>
      </c>
      <c r="N55" s="102">
        <f>SUM(N49:N54)</f>
        <v>232</v>
      </c>
      <c r="O55" s="99">
        <f t="shared" si="3"/>
        <v>0.49122807017543857</v>
      </c>
      <c r="P55" s="98">
        <v>2</v>
      </c>
      <c r="Q55" s="98">
        <v>38</v>
      </c>
      <c r="R55" s="6"/>
    </row>
    <row r="56" spans="1:18" s="68" customFormat="1" ht="14.25" customHeight="1" x14ac:dyDescent="0.25">
      <c r="A56" s="115" t="s">
        <v>159</v>
      </c>
      <c r="B56" s="116">
        <f>C56+D56</f>
        <v>496</v>
      </c>
      <c r="C56" s="116">
        <v>100</v>
      </c>
      <c r="D56" s="116">
        <v>396</v>
      </c>
      <c r="E56" s="117">
        <f t="shared" si="1"/>
        <v>0.79838709677419351</v>
      </c>
      <c r="F56" s="116">
        <v>0</v>
      </c>
      <c r="G56" s="116">
        <v>55</v>
      </c>
      <c r="H56" s="116">
        <v>84</v>
      </c>
      <c r="I56" s="116">
        <v>60</v>
      </c>
      <c r="J56" s="116">
        <v>0</v>
      </c>
      <c r="K56" s="116">
        <v>5</v>
      </c>
      <c r="L56" s="116">
        <v>20</v>
      </c>
      <c r="M56" s="116">
        <f t="shared" si="5"/>
        <v>224</v>
      </c>
      <c r="N56" s="118">
        <v>232</v>
      </c>
      <c r="O56" s="117">
        <f t="shared" si="3"/>
        <v>0.49122807017543857</v>
      </c>
      <c r="P56" s="116">
        <v>2</v>
      </c>
      <c r="Q56" s="116">
        <v>38</v>
      </c>
      <c r="R56" s="6"/>
    </row>
    <row r="57" spans="1:18" x14ac:dyDescent="0.25">
      <c r="A57" s="93" t="s">
        <v>71</v>
      </c>
      <c r="B57" s="62"/>
      <c r="C57" s="62"/>
      <c r="D57" s="62"/>
      <c r="E57" s="61"/>
      <c r="F57" s="62"/>
      <c r="G57" s="62"/>
      <c r="H57" s="62"/>
      <c r="I57" s="62"/>
      <c r="J57" s="62"/>
      <c r="K57" s="62"/>
      <c r="L57" s="62"/>
      <c r="M57" s="98"/>
      <c r="N57" s="100"/>
      <c r="O57" s="61"/>
      <c r="P57" s="62"/>
      <c r="Q57" s="62"/>
    </row>
    <row r="58" spans="1:18" ht="15.75" customHeight="1" x14ac:dyDescent="0.25">
      <c r="A58" s="112" t="s">
        <v>191</v>
      </c>
      <c r="B58" s="62">
        <f>C58+D58</f>
        <v>27</v>
      </c>
      <c r="C58" s="62">
        <v>19</v>
      </c>
      <c r="D58" s="62">
        <v>8</v>
      </c>
      <c r="E58" s="61">
        <f t="shared" si="1"/>
        <v>0.29629629629629628</v>
      </c>
      <c r="F58" s="62">
        <v>0</v>
      </c>
      <c r="G58" s="62">
        <v>9</v>
      </c>
      <c r="H58" s="62">
        <v>5</v>
      </c>
      <c r="I58" s="62">
        <v>2</v>
      </c>
      <c r="J58" s="62">
        <v>0</v>
      </c>
      <c r="K58" s="62">
        <v>0</v>
      </c>
      <c r="L58" s="62">
        <v>0</v>
      </c>
      <c r="M58" s="98">
        <f t="shared" si="5"/>
        <v>16</v>
      </c>
      <c r="N58" s="100">
        <v>6</v>
      </c>
      <c r="O58" s="61">
        <f t="shared" si="3"/>
        <v>0.72727272727272729</v>
      </c>
      <c r="P58" s="62">
        <v>3</v>
      </c>
      <c r="Q58" s="62">
        <v>2</v>
      </c>
    </row>
    <row r="59" spans="1:18" ht="15" customHeight="1" x14ac:dyDescent="0.25">
      <c r="A59" s="112" t="s">
        <v>120</v>
      </c>
      <c r="B59" s="62">
        <f>C59+D59</f>
        <v>361</v>
      </c>
      <c r="C59" s="62">
        <v>196</v>
      </c>
      <c r="D59" s="62">
        <v>165</v>
      </c>
      <c r="E59" s="61">
        <f t="shared" si="1"/>
        <v>0.45706371191135736</v>
      </c>
      <c r="F59" s="62">
        <v>0</v>
      </c>
      <c r="G59" s="62">
        <v>97</v>
      </c>
      <c r="H59" s="62">
        <v>52</v>
      </c>
      <c r="I59" s="62">
        <v>43</v>
      </c>
      <c r="J59" s="62">
        <v>0</v>
      </c>
      <c r="K59" s="62">
        <v>8</v>
      </c>
      <c r="L59" s="62">
        <v>14</v>
      </c>
      <c r="M59" s="98">
        <f t="shared" si="5"/>
        <v>214</v>
      </c>
      <c r="N59" s="100">
        <v>90</v>
      </c>
      <c r="O59" s="61">
        <f t="shared" si="3"/>
        <v>0.70394736842105265</v>
      </c>
      <c r="P59" s="62">
        <v>38</v>
      </c>
      <c r="Q59" s="62">
        <v>19</v>
      </c>
    </row>
    <row r="60" spans="1:18" s="68" customFormat="1" ht="18.75" customHeight="1" x14ac:dyDescent="0.25">
      <c r="A60" s="97" t="s">
        <v>162</v>
      </c>
      <c r="B60" s="98">
        <f>C60+D60</f>
        <v>388</v>
      </c>
      <c r="C60" s="98">
        <v>215</v>
      </c>
      <c r="D60" s="98">
        <v>173</v>
      </c>
      <c r="E60" s="99">
        <f>D60/B60</f>
        <v>0.44587628865979384</v>
      </c>
      <c r="F60" s="98">
        <v>0</v>
      </c>
      <c r="G60" s="98">
        <v>106</v>
      </c>
      <c r="H60" s="98">
        <v>57</v>
      </c>
      <c r="I60" s="98">
        <v>45</v>
      </c>
      <c r="J60" s="98">
        <v>0</v>
      </c>
      <c r="K60" s="98">
        <v>8</v>
      </c>
      <c r="L60" s="98">
        <v>14</v>
      </c>
      <c r="M60" s="98">
        <f t="shared" si="5"/>
        <v>230</v>
      </c>
      <c r="N60" s="102">
        <f>SUM(N58:N59)</f>
        <v>96</v>
      </c>
      <c r="O60" s="99">
        <f t="shared" si="3"/>
        <v>0.70552147239263807</v>
      </c>
      <c r="P60" s="98">
        <v>41</v>
      </c>
      <c r="Q60" s="98">
        <v>21</v>
      </c>
      <c r="R60" s="6"/>
    </row>
    <row r="61" spans="1:18" s="68" customFormat="1" x14ac:dyDescent="0.25">
      <c r="A61" s="114" t="s">
        <v>161</v>
      </c>
      <c r="B61" s="116">
        <f>C61+D61</f>
        <v>388</v>
      </c>
      <c r="C61" s="54">
        <v>215</v>
      </c>
      <c r="D61" s="54">
        <v>173</v>
      </c>
      <c r="E61" s="117">
        <f>D61/B61</f>
        <v>0.44587628865979384</v>
      </c>
      <c r="F61" s="54">
        <v>0</v>
      </c>
      <c r="G61" s="54">
        <v>106</v>
      </c>
      <c r="H61" s="54">
        <v>57</v>
      </c>
      <c r="I61" s="54">
        <v>45</v>
      </c>
      <c r="J61" s="54">
        <v>0</v>
      </c>
      <c r="K61" s="54">
        <v>8</v>
      </c>
      <c r="L61" s="54">
        <v>14</v>
      </c>
      <c r="M61" s="116">
        <f t="shared" si="5"/>
        <v>230</v>
      </c>
      <c r="N61" s="55">
        <v>96</v>
      </c>
      <c r="O61" s="117">
        <f t="shared" si="3"/>
        <v>0.70552147239263807</v>
      </c>
      <c r="P61" s="54">
        <v>41</v>
      </c>
      <c r="Q61" s="54">
        <v>21</v>
      </c>
      <c r="R61" s="6"/>
    </row>
    <row r="62" spans="1:18" x14ac:dyDescent="0.25">
      <c r="A62" s="97" t="s">
        <v>75</v>
      </c>
      <c r="B62" s="62"/>
      <c r="C62" s="62"/>
      <c r="D62" s="62"/>
      <c r="E62" s="61"/>
      <c r="F62" s="62"/>
      <c r="G62" s="62"/>
      <c r="H62" s="62"/>
      <c r="I62" s="62"/>
      <c r="J62" s="62"/>
      <c r="K62" s="62"/>
      <c r="L62" s="62"/>
      <c r="M62" s="62"/>
      <c r="N62" s="100"/>
      <c r="O62" s="61"/>
      <c r="P62" s="62"/>
      <c r="Q62" s="62"/>
    </row>
    <row r="63" spans="1:18" ht="14.25" customHeight="1" x14ac:dyDescent="0.25">
      <c r="A63" s="112" t="s">
        <v>155</v>
      </c>
      <c r="B63" s="62">
        <f>C63+D63</f>
        <v>71</v>
      </c>
      <c r="C63" s="62">
        <v>4</v>
      </c>
      <c r="D63" s="62">
        <v>67</v>
      </c>
      <c r="E63" s="61">
        <f t="shared" si="1"/>
        <v>0.94366197183098588</v>
      </c>
      <c r="F63" s="62">
        <v>1</v>
      </c>
      <c r="G63" s="62">
        <v>7</v>
      </c>
      <c r="H63" s="62">
        <v>9</v>
      </c>
      <c r="I63" s="62">
        <v>17</v>
      </c>
      <c r="J63" s="62">
        <v>0</v>
      </c>
      <c r="K63" s="62">
        <v>3</v>
      </c>
      <c r="L63" s="62">
        <v>4</v>
      </c>
      <c r="M63" s="62">
        <f t="shared" si="5"/>
        <v>41</v>
      </c>
      <c r="N63" s="100">
        <v>20</v>
      </c>
      <c r="O63" s="61">
        <f t="shared" si="3"/>
        <v>0.67213114754098358</v>
      </c>
      <c r="P63" s="62">
        <v>0</v>
      </c>
      <c r="Q63" s="62">
        <v>10</v>
      </c>
    </row>
    <row r="64" spans="1:18" s="68" customFormat="1" ht="15.75" customHeight="1" x14ac:dyDescent="0.25">
      <c r="A64" s="97" t="s">
        <v>157</v>
      </c>
      <c r="B64" s="98">
        <f>C64+D64</f>
        <v>71</v>
      </c>
      <c r="C64" s="98">
        <f>C63</f>
        <v>4</v>
      </c>
      <c r="D64" s="98">
        <f>D63</f>
        <v>67</v>
      </c>
      <c r="E64" s="99">
        <f t="shared" si="1"/>
        <v>0.94366197183098588</v>
      </c>
      <c r="F64" s="98">
        <f>F63</f>
        <v>1</v>
      </c>
      <c r="G64" s="98">
        <f t="shared" ref="G64:L64" si="8">G63</f>
        <v>7</v>
      </c>
      <c r="H64" s="98">
        <f t="shared" si="8"/>
        <v>9</v>
      </c>
      <c r="I64" s="98">
        <f t="shared" si="8"/>
        <v>17</v>
      </c>
      <c r="J64" s="98">
        <f t="shared" si="8"/>
        <v>0</v>
      </c>
      <c r="K64" s="98">
        <f t="shared" si="8"/>
        <v>3</v>
      </c>
      <c r="L64" s="98">
        <f t="shared" si="8"/>
        <v>4</v>
      </c>
      <c r="M64" s="98">
        <f t="shared" si="5"/>
        <v>41</v>
      </c>
      <c r="N64" s="102">
        <f>N63</f>
        <v>20</v>
      </c>
      <c r="O64" s="99">
        <f t="shared" si="3"/>
        <v>0.67213114754098358</v>
      </c>
      <c r="P64" s="98">
        <f>P63</f>
        <v>0</v>
      </c>
      <c r="Q64" s="98">
        <f>Q63</f>
        <v>10</v>
      </c>
      <c r="R64" s="6"/>
    </row>
    <row r="65" spans="1:18" s="68" customFormat="1" ht="18" customHeight="1" x14ac:dyDescent="0.25">
      <c r="A65" s="114" t="s">
        <v>78</v>
      </c>
      <c r="B65" s="116">
        <f>C65+D65</f>
        <v>70</v>
      </c>
      <c r="C65" s="116">
        <v>4</v>
      </c>
      <c r="D65" s="116">
        <v>66</v>
      </c>
      <c r="E65" s="117">
        <f t="shared" si="1"/>
        <v>0.94285714285714284</v>
      </c>
      <c r="F65" s="116">
        <v>1</v>
      </c>
      <c r="G65" s="116">
        <v>8</v>
      </c>
      <c r="H65" s="116">
        <v>9</v>
      </c>
      <c r="I65" s="116">
        <v>16</v>
      </c>
      <c r="J65" s="116">
        <v>0</v>
      </c>
      <c r="K65" s="116">
        <v>3</v>
      </c>
      <c r="L65" s="116">
        <v>4</v>
      </c>
      <c r="M65" s="116">
        <v>42</v>
      </c>
      <c r="N65" s="118">
        <v>20</v>
      </c>
      <c r="O65" s="117">
        <f t="shared" si="3"/>
        <v>0.67741935483870963</v>
      </c>
      <c r="P65" s="116">
        <v>0</v>
      </c>
      <c r="Q65" s="116">
        <v>0</v>
      </c>
      <c r="R65" s="6"/>
    </row>
    <row r="66" spans="1:18" x14ac:dyDescent="0.25">
      <c r="A66" s="97" t="s">
        <v>79</v>
      </c>
      <c r="B66" s="62"/>
      <c r="C66" s="62"/>
      <c r="D66" s="62"/>
      <c r="E66" s="61"/>
      <c r="F66" s="62"/>
      <c r="G66" s="62"/>
      <c r="H66" s="62"/>
      <c r="I66" s="62"/>
      <c r="J66" s="62"/>
      <c r="K66" s="62"/>
      <c r="L66" s="62"/>
      <c r="M66" s="98"/>
      <c r="N66" s="100"/>
      <c r="O66" s="61"/>
      <c r="P66" s="62"/>
      <c r="Q66" s="62"/>
    </row>
    <row r="67" spans="1:18" ht="18" customHeight="1" x14ac:dyDescent="0.25">
      <c r="A67" s="112" t="s">
        <v>124</v>
      </c>
      <c r="B67" s="62">
        <f>C67+D67</f>
        <v>2</v>
      </c>
      <c r="C67" s="62">
        <v>0</v>
      </c>
      <c r="D67" s="62">
        <v>2</v>
      </c>
      <c r="E67" s="61">
        <f t="shared" si="1"/>
        <v>1</v>
      </c>
      <c r="F67" s="62">
        <v>0</v>
      </c>
      <c r="G67" s="62">
        <v>0</v>
      </c>
      <c r="H67" s="62">
        <v>0</v>
      </c>
      <c r="I67" s="62">
        <v>2</v>
      </c>
      <c r="J67" s="62">
        <v>0</v>
      </c>
      <c r="K67" s="62">
        <v>0</v>
      </c>
      <c r="L67" s="62">
        <v>0</v>
      </c>
      <c r="M67" s="62">
        <f t="shared" si="5"/>
        <v>2</v>
      </c>
      <c r="N67" s="100">
        <v>0</v>
      </c>
      <c r="O67" s="61">
        <f t="shared" si="3"/>
        <v>1</v>
      </c>
      <c r="P67" s="62">
        <v>0</v>
      </c>
      <c r="Q67" s="62">
        <v>0</v>
      </c>
    </row>
    <row r="68" spans="1:18" ht="18" customHeight="1" x14ac:dyDescent="0.25">
      <c r="A68" s="112" t="s">
        <v>192</v>
      </c>
      <c r="B68" s="62">
        <f t="shared" ref="B68:B69" si="9">C68+D68</f>
        <v>41</v>
      </c>
      <c r="C68" s="62">
        <v>19</v>
      </c>
      <c r="D68" s="62">
        <v>22</v>
      </c>
      <c r="E68" s="61">
        <f t="shared" si="1"/>
        <v>0.53658536585365857</v>
      </c>
      <c r="F68" s="62">
        <v>0</v>
      </c>
      <c r="G68" s="62">
        <v>1</v>
      </c>
      <c r="H68" s="62">
        <v>2</v>
      </c>
      <c r="I68" s="62">
        <v>6</v>
      </c>
      <c r="J68" s="62">
        <v>0</v>
      </c>
      <c r="K68" s="62">
        <v>0</v>
      </c>
      <c r="L68" s="62">
        <v>2</v>
      </c>
      <c r="M68" s="62">
        <f t="shared" si="5"/>
        <v>11</v>
      </c>
      <c r="N68" s="100">
        <v>26</v>
      </c>
      <c r="O68" s="61">
        <f t="shared" si="3"/>
        <v>0.29729729729729731</v>
      </c>
      <c r="P68" s="62">
        <v>0</v>
      </c>
      <c r="Q68" s="62">
        <v>4</v>
      </c>
    </row>
    <row r="69" spans="1:18" ht="19.5" customHeight="1" x14ac:dyDescent="0.25">
      <c r="A69" s="112" t="s">
        <v>193</v>
      </c>
      <c r="B69" s="62">
        <f t="shared" si="9"/>
        <v>6</v>
      </c>
      <c r="C69" s="62">
        <v>3</v>
      </c>
      <c r="D69" s="62">
        <v>3</v>
      </c>
      <c r="E69" s="61">
        <f t="shared" si="1"/>
        <v>0.5</v>
      </c>
      <c r="F69" s="62">
        <v>0</v>
      </c>
      <c r="G69" s="62">
        <v>1</v>
      </c>
      <c r="H69" s="62">
        <v>0</v>
      </c>
      <c r="I69" s="62">
        <v>0</v>
      </c>
      <c r="J69" s="62">
        <v>0</v>
      </c>
      <c r="K69" s="62">
        <v>0</v>
      </c>
      <c r="L69" s="62">
        <v>0</v>
      </c>
      <c r="M69" s="62">
        <f t="shared" si="5"/>
        <v>1</v>
      </c>
      <c r="N69" s="100">
        <v>4</v>
      </c>
      <c r="O69" s="61">
        <f t="shared" si="3"/>
        <v>0.2</v>
      </c>
      <c r="P69" s="62">
        <v>1</v>
      </c>
      <c r="Q69" s="62">
        <v>0</v>
      </c>
    </row>
    <row r="70" spans="1:18" s="68" customFormat="1" ht="16.5" customHeight="1" x14ac:dyDescent="0.25">
      <c r="A70" s="97" t="s">
        <v>158</v>
      </c>
      <c r="B70" s="98">
        <f>C70+D70</f>
        <v>49</v>
      </c>
      <c r="C70" s="98">
        <v>22</v>
      </c>
      <c r="D70" s="98">
        <v>27</v>
      </c>
      <c r="E70" s="99">
        <f>D70/B70</f>
        <v>0.55102040816326525</v>
      </c>
      <c r="F70" s="98">
        <v>0</v>
      </c>
      <c r="G70" s="98">
        <v>2</v>
      </c>
      <c r="H70" s="98">
        <v>2</v>
      </c>
      <c r="I70" s="98">
        <v>8</v>
      </c>
      <c r="J70" s="98">
        <v>0</v>
      </c>
      <c r="K70" s="98">
        <v>0</v>
      </c>
      <c r="L70" s="98">
        <v>2</v>
      </c>
      <c r="M70" s="98">
        <f t="shared" si="5"/>
        <v>14</v>
      </c>
      <c r="N70" s="102">
        <f>SUM(N67:N69)</f>
        <v>30</v>
      </c>
      <c r="O70" s="99">
        <f t="shared" ref="O70:O73" si="10">M70/(M70+N70)</f>
        <v>0.31818181818181818</v>
      </c>
      <c r="P70" s="98">
        <v>1</v>
      </c>
      <c r="Q70" s="98">
        <v>4</v>
      </c>
      <c r="R70" s="6"/>
    </row>
    <row r="71" spans="1:18" s="68" customFormat="1" x14ac:dyDescent="0.25">
      <c r="A71" s="114" t="s">
        <v>84</v>
      </c>
      <c r="B71" s="116">
        <f>C71+D71</f>
        <v>49</v>
      </c>
      <c r="C71" s="54">
        <v>22</v>
      </c>
      <c r="D71" s="54">
        <v>27</v>
      </c>
      <c r="E71" s="117">
        <f>D71/B71</f>
        <v>0.55102040816326525</v>
      </c>
      <c r="F71" s="54">
        <v>0</v>
      </c>
      <c r="G71" s="54">
        <v>2</v>
      </c>
      <c r="H71" s="54">
        <v>2</v>
      </c>
      <c r="I71" s="54">
        <v>8</v>
      </c>
      <c r="J71" s="54">
        <v>0</v>
      </c>
      <c r="K71" s="54">
        <v>0</v>
      </c>
      <c r="L71" s="54">
        <v>2</v>
      </c>
      <c r="M71" s="54">
        <f t="shared" si="5"/>
        <v>14</v>
      </c>
      <c r="N71" s="55">
        <v>30</v>
      </c>
      <c r="O71" s="117">
        <f t="shared" si="10"/>
        <v>0.31818181818181818</v>
      </c>
      <c r="P71" s="54">
        <v>1</v>
      </c>
      <c r="Q71" s="54">
        <v>4</v>
      </c>
      <c r="R71" s="6"/>
    </row>
    <row r="72" spans="1:18" ht="17.25" customHeight="1" x14ac:dyDescent="0.25">
      <c r="A72" s="112" t="s">
        <v>35</v>
      </c>
      <c r="B72" s="62">
        <f>C72+D72</f>
        <v>1</v>
      </c>
      <c r="C72" s="62">
        <v>1</v>
      </c>
      <c r="D72" s="62">
        <v>0</v>
      </c>
      <c r="E72" s="61">
        <f>D72/B72</f>
        <v>0</v>
      </c>
      <c r="F72" s="62">
        <v>0</v>
      </c>
      <c r="G72" s="62">
        <v>1</v>
      </c>
      <c r="H72" s="62">
        <v>0</v>
      </c>
      <c r="I72" s="62">
        <v>0</v>
      </c>
      <c r="J72" s="62">
        <v>0</v>
      </c>
      <c r="K72" s="62">
        <v>0</v>
      </c>
      <c r="L72" s="62">
        <v>0</v>
      </c>
      <c r="M72" s="62">
        <f>SUM(F72:L72)</f>
        <v>1</v>
      </c>
      <c r="N72" s="100">
        <v>0</v>
      </c>
      <c r="O72" s="61">
        <f>M72/(M72+N72)</f>
        <v>1</v>
      </c>
      <c r="P72" s="62">
        <v>0</v>
      </c>
      <c r="Q72" s="62">
        <v>0</v>
      </c>
    </row>
    <row r="73" spans="1:18" s="68" customFormat="1" ht="14.25" customHeight="1" x14ac:dyDescent="0.25">
      <c r="A73" s="92" t="s">
        <v>85</v>
      </c>
      <c r="B73" s="98">
        <f>C73+D73</f>
        <v>2341</v>
      </c>
      <c r="C73" s="98">
        <f>C35+C47+C56+C61+C65+C71</f>
        <v>923</v>
      </c>
      <c r="D73" s="98">
        <f>D35+D47+D56+D61+D65+D71</f>
        <v>1418</v>
      </c>
      <c r="E73" s="99">
        <f>D73/B73</f>
        <v>0.60572404955147374</v>
      </c>
      <c r="F73" s="98">
        <f>F35+F47+F56+F61+F65+F71</f>
        <v>1</v>
      </c>
      <c r="G73" s="98">
        <f t="shared" ref="G73:L73" si="11">G35+G47+G56+G61+G65+G71</f>
        <v>349</v>
      </c>
      <c r="H73" s="98">
        <f t="shared" si="11"/>
        <v>362</v>
      </c>
      <c r="I73" s="98">
        <f t="shared" si="11"/>
        <v>371</v>
      </c>
      <c r="J73" s="98">
        <f t="shared" si="11"/>
        <v>1</v>
      </c>
      <c r="K73" s="98">
        <f t="shared" si="11"/>
        <v>31</v>
      </c>
      <c r="L73" s="98">
        <f>L35+L47+L56+L61+L65+L71</f>
        <v>95</v>
      </c>
      <c r="M73" s="6">
        <f t="shared" si="5"/>
        <v>1210</v>
      </c>
      <c r="N73" s="102">
        <f>N35+N47+N56+N61+N65+N71</f>
        <v>808</v>
      </c>
      <c r="O73" s="99">
        <f>M73/(M73+N73)</f>
        <v>0.59960356788899905</v>
      </c>
      <c r="P73" s="102">
        <f t="shared" ref="O73:Q73" si="12">P35+P47+P56+P61+P65+P71</f>
        <v>117</v>
      </c>
      <c r="Q73" s="102">
        <f t="shared" si="12"/>
        <v>198</v>
      </c>
      <c r="R73" s="6"/>
    </row>
    <row r="74" spans="1:18" x14ac:dyDescent="0.25">
      <c r="A74" s="112"/>
      <c r="B74" s="94"/>
      <c r="C74" s="94"/>
      <c r="D74" s="94"/>
      <c r="E74" s="61"/>
      <c r="F74" s="94"/>
      <c r="G74" s="94"/>
      <c r="H74" s="94"/>
      <c r="I74" s="94"/>
      <c r="J74" s="94"/>
      <c r="K74" s="94"/>
      <c r="L74" s="94"/>
      <c r="M74" s="94"/>
      <c r="N74" s="103"/>
      <c r="O74" s="94"/>
      <c r="P74" s="94"/>
      <c r="Q74" s="94"/>
    </row>
    <row r="75" spans="1:18" x14ac:dyDescent="0.25">
      <c r="A75" s="112"/>
      <c r="B75" s="62"/>
      <c r="C75" s="62"/>
      <c r="D75" s="62"/>
      <c r="E75" s="61"/>
      <c r="F75" s="62"/>
      <c r="G75" s="62"/>
      <c r="H75" s="62"/>
      <c r="I75" s="62"/>
      <c r="J75" s="62"/>
      <c r="K75" s="62"/>
      <c r="L75" s="62"/>
      <c r="M75" s="62"/>
      <c r="N75" s="100"/>
      <c r="O75" s="62"/>
      <c r="P75" s="62"/>
      <c r="Q75" s="62"/>
    </row>
    <row r="76" spans="1:18" ht="30" customHeight="1" x14ac:dyDescent="0.25">
      <c r="A76" s="112"/>
    </row>
  </sheetData>
  <pageMargins left="0.7" right="0.7" top="0.75" bottom="0.75" header="0.3" footer="0.3"/>
  <pageSetup scale="43" orientation="portrait" r:id="rId1"/>
  <headerFooter>
    <oddHeader xml:space="preserve">&amp;L&amp;"Calibri,Bold"&amp;11Program Level Data&amp;C&amp;"Calibri,Bold"&amp;11Table 34&amp;R&amp;"Calibri,Bold"&amp;11Undergraduate Degrees by Gender and Ethnicity 
</oddHeader>
    <oddFooter>&amp;L&amp;"Calibri,Bold"&amp;11Office of Institutional Research, UMass Boston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6B96A-81F4-4CE9-8CB5-F0415196FF72}">
  <dimension ref="A1:S74"/>
  <sheetViews>
    <sheetView zoomScale="110" zoomScaleNormal="110" workbookViewId="0">
      <pane xSplit="1" topLeftCell="B1" activePane="topRight" state="frozen"/>
      <selection pane="topRight" activeCell="N36" sqref="N36"/>
    </sheetView>
  </sheetViews>
  <sheetFormatPr defaultRowHeight="15" x14ac:dyDescent="0.25"/>
  <cols>
    <col min="1" max="1" width="43.7109375" style="1" customWidth="1"/>
    <col min="2" max="2" width="6.7109375" style="80" customWidth="1"/>
    <col min="3" max="3" width="6.5703125" style="80" customWidth="1"/>
    <col min="4" max="6" width="8.85546875" style="80"/>
    <col min="7" max="7" width="6.28515625" style="80" customWidth="1"/>
    <col min="8" max="8" width="8.85546875" style="80"/>
    <col min="9" max="9" width="8" style="80" customWidth="1"/>
    <col min="10" max="11" width="8.85546875" style="80"/>
    <col min="12" max="12" width="7.28515625" style="80" customWidth="1"/>
    <col min="13" max="13" width="8.85546875" style="80"/>
    <col min="14" max="14" width="6.28515625" style="80" customWidth="1"/>
    <col min="15" max="19" width="8.85546875" style="80"/>
  </cols>
  <sheetData>
    <row r="1" spans="1:17" ht="18.75" x14ac:dyDescent="0.3">
      <c r="A1" s="50" t="s">
        <v>0</v>
      </c>
    </row>
    <row r="4" spans="1:17" ht="75.75" thickBot="1" x14ac:dyDescent="0.3">
      <c r="A4" s="74"/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11</v>
      </c>
      <c r="M4" s="33" t="s">
        <v>12</v>
      </c>
      <c r="N4" s="32" t="s">
        <v>13</v>
      </c>
      <c r="O4" s="32" t="s">
        <v>14</v>
      </c>
      <c r="P4" s="32" t="s">
        <v>15</v>
      </c>
      <c r="Q4" s="32" t="s">
        <v>16</v>
      </c>
    </row>
    <row r="5" spans="1:17" x14ac:dyDescent="0.25">
      <c r="A5" s="87" t="s">
        <v>17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">
      <c r="A6" s="64" t="s">
        <v>18</v>
      </c>
      <c r="B6" s="60">
        <f t="shared" ref="B6:B37" si="0">C6+D6</f>
        <v>5</v>
      </c>
      <c r="C6" s="60">
        <v>1</v>
      </c>
      <c r="D6" s="60">
        <v>4</v>
      </c>
      <c r="E6" s="61">
        <f>D6/B6</f>
        <v>0.8</v>
      </c>
      <c r="F6" s="60">
        <v>0</v>
      </c>
      <c r="G6" s="60">
        <v>0</v>
      </c>
      <c r="H6" s="60">
        <v>4</v>
      </c>
      <c r="I6" s="60">
        <v>0</v>
      </c>
      <c r="J6" s="60">
        <v>0</v>
      </c>
      <c r="K6" s="60">
        <v>0</v>
      </c>
      <c r="L6" s="60">
        <v>0</v>
      </c>
      <c r="M6" s="60">
        <f>SUM(F6:L6)</f>
        <v>4</v>
      </c>
      <c r="N6" s="60">
        <v>1</v>
      </c>
      <c r="O6" s="61">
        <f>M6/(M6+N6)</f>
        <v>0.8</v>
      </c>
      <c r="P6" s="60">
        <v>0</v>
      </c>
      <c r="Q6" s="60">
        <v>0</v>
      </c>
    </row>
    <row r="7" spans="1:17" x14ac:dyDescent="0.2">
      <c r="A7" s="64" t="s">
        <v>19</v>
      </c>
      <c r="B7" s="60">
        <f t="shared" ref="B7" si="1">C7+D7</f>
        <v>1</v>
      </c>
      <c r="C7" s="60">
        <v>0</v>
      </c>
      <c r="D7" s="60">
        <v>1</v>
      </c>
      <c r="E7" s="61">
        <f t="shared" ref="E6:E37" si="2">D7/B7</f>
        <v>1</v>
      </c>
      <c r="F7" s="60">
        <v>0</v>
      </c>
      <c r="G7" s="60">
        <v>0</v>
      </c>
      <c r="H7" s="60">
        <v>0</v>
      </c>
      <c r="I7" s="60">
        <v>0</v>
      </c>
      <c r="J7" s="60">
        <v>0</v>
      </c>
      <c r="K7" s="60">
        <v>0</v>
      </c>
      <c r="L7" s="60">
        <v>0</v>
      </c>
      <c r="M7" s="60">
        <f>SUM(F7:L7)</f>
        <v>0</v>
      </c>
      <c r="N7" s="60">
        <v>1</v>
      </c>
      <c r="O7" s="61">
        <f>M7/(M7+N7)</f>
        <v>0</v>
      </c>
      <c r="P7" s="60">
        <v>0</v>
      </c>
      <c r="Q7" s="60">
        <v>0</v>
      </c>
    </row>
    <row r="8" spans="1:17" x14ac:dyDescent="0.2">
      <c r="A8" s="64" t="s">
        <v>20</v>
      </c>
      <c r="B8" s="60">
        <f t="shared" si="0"/>
        <v>5</v>
      </c>
      <c r="C8" s="60">
        <v>5</v>
      </c>
      <c r="D8" s="60">
        <v>0</v>
      </c>
      <c r="E8" s="61">
        <f t="shared" si="2"/>
        <v>0</v>
      </c>
      <c r="F8" s="60">
        <v>0</v>
      </c>
      <c r="G8" s="60">
        <v>0</v>
      </c>
      <c r="H8" s="60">
        <v>0</v>
      </c>
      <c r="I8" s="60">
        <v>1</v>
      </c>
      <c r="J8" s="60">
        <v>0</v>
      </c>
      <c r="K8" s="60">
        <v>0</v>
      </c>
      <c r="L8" s="60">
        <v>0</v>
      </c>
      <c r="M8" s="60">
        <f>SUM(J4)</f>
        <v>0</v>
      </c>
      <c r="N8" s="60">
        <v>3</v>
      </c>
      <c r="O8" s="61">
        <f t="shared" ref="O8:O67" si="3">M8/(M8+N8)</f>
        <v>0</v>
      </c>
      <c r="P8" s="60">
        <v>0</v>
      </c>
      <c r="Q8" s="60">
        <v>1</v>
      </c>
    </row>
    <row r="9" spans="1:17" x14ac:dyDescent="0.2">
      <c r="A9" s="64" t="s">
        <v>21</v>
      </c>
      <c r="B9" s="60">
        <f t="shared" si="0"/>
        <v>24</v>
      </c>
      <c r="C9" s="60">
        <v>7</v>
      </c>
      <c r="D9" s="60">
        <v>17</v>
      </c>
      <c r="E9" s="61">
        <f t="shared" si="2"/>
        <v>0.70833333333333337</v>
      </c>
      <c r="F9" s="60">
        <v>0</v>
      </c>
      <c r="G9" s="60">
        <v>1</v>
      </c>
      <c r="H9" s="60">
        <v>2</v>
      </c>
      <c r="I9" s="60">
        <v>2</v>
      </c>
      <c r="J9" s="60">
        <v>0</v>
      </c>
      <c r="K9" s="60">
        <v>0</v>
      </c>
      <c r="L9" s="60">
        <v>2</v>
      </c>
      <c r="M9" s="60">
        <f>SUM(G9:L9)</f>
        <v>7</v>
      </c>
      <c r="N9" s="60">
        <v>15</v>
      </c>
      <c r="O9" s="61">
        <f t="shared" si="3"/>
        <v>0.31818181818181818</v>
      </c>
      <c r="P9" s="60">
        <v>0</v>
      </c>
      <c r="Q9" s="60">
        <v>2</v>
      </c>
    </row>
    <row r="10" spans="1:17" x14ac:dyDescent="0.2">
      <c r="A10" s="64" t="s">
        <v>22</v>
      </c>
      <c r="B10" s="60">
        <f t="shared" si="0"/>
        <v>14</v>
      </c>
      <c r="C10" s="60">
        <v>6</v>
      </c>
      <c r="D10" s="60">
        <v>8</v>
      </c>
      <c r="E10" s="61">
        <f t="shared" si="2"/>
        <v>0.5714285714285714</v>
      </c>
      <c r="F10" s="60">
        <v>0</v>
      </c>
      <c r="G10" s="60">
        <v>3</v>
      </c>
      <c r="H10" s="60">
        <v>1</v>
      </c>
      <c r="I10" s="60">
        <v>3</v>
      </c>
      <c r="J10" s="60">
        <v>0</v>
      </c>
      <c r="K10" s="60">
        <v>0</v>
      </c>
      <c r="L10" s="60">
        <v>2</v>
      </c>
      <c r="M10" s="60">
        <f t="shared" ref="M10:M67" si="4">SUM(F10:L10)</f>
        <v>9</v>
      </c>
      <c r="N10" s="60">
        <v>3</v>
      </c>
      <c r="O10" s="61">
        <f t="shared" si="3"/>
        <v>0.75</v>
      </c>
      <c r="P10" s="60">
        <v>1</v>
      </c>
      <c r="Q10" s="60">
        <v>1</v>
      </c>
    </row>
    <row r="11" spans="1:17" x14ac:dyDescent="0.2">
      <c r="A11" s="64" t="s">
        <v>23</v>
      </c>
      <c r="B11" s="60">
        <f t="shared" si="0"/>
        <v>11</v>
      </c>
      <c r="C11" s="60">
        <v>3</v>
      </c>
      <c r="D11" s="60">
        <v>8</v>
      </c>
      <c r="E11" s="61">
        <f t="shared" si="2"/>
        <v>0.72727272727272729</v>
      </c>
      <c r="F11" s="60">
        <v>0</v>
      </c>
      <c r="G11" s="60">
        <v>2</v>
      </c>
      <c r="H11" s="60">
        <v>1</v>
      </c>
      <c r="I11" s="60">
        <v>1</v>
      </c>
      <c r="J11" s="60">
        <v>0</v>
      </c>
      <c r="K11" s="60">
        <v>0</v>
      </c>
      <c r="L11" s="60">
        <v>0</v>
      </c>
      <c r="M11" s="60">
        <f t="shared" si="4"/>
        <v>4</v>
      </c>
      <c r="N11" s="60">
        <v>6</v>
      </c>
      <c r="O11" s="61">
        <f t="shared" si="3"/>
        <v>0.4</v>
      </c>
      <c r="P11" s="60">
        <v>1</v>
      </c>
      <c r="Q11" s="60">
        <v>0</v>
      </c>
    </row>
    <row r="12" spans="1:17" x14ac:dyDescent="0.2">
      <c r="A12" s="64" t="s">
        <v>24</v>
      </c>
      <c r="B12" s="60">
        <f t="shared" si="0"/>
        <v>7</v>
      </c>
      <c r="C12" s="60">
        <v>2</v>
      </c>
      <c r="D12" s="60">
        <v>5</v>
      </c>
      <c r="E12" s="61">
        <f t="shared" si="2"/>
        <v>0.7142857142857143</v>
      </c>
      <c r="F12" s="60">
        <v>0</v>
      </c>
      <c r="G12" s="60">
        <v>1</v>
      </c>
      <c r="H12" s="60">
        <v>0</v>
      </c>
      <c r="I12" s="60">
        <v>1</v>
      </c>
      <c r="J12" s="60">
        <v>0</v>
      </c>
      <c r="K12" s="60">
        <v>0</v>
      </c>
      <c r="L12" s="60">
        <v>1</v>
      </c>
      <c r="M12" s="60">
        <f t="shared" si="4"/>
        <v>3</v>
      </c>
      <c r="N12" s="60">
        <v>3</v>
      </c>
      <c r="O12" s="61">
        <f t="shared" si="3"/>
        <v>0.5</v>
      </c>
      <c r="P12" s="60">
        <v>0</v>
      </c>
      <c r="Q12" s="60">
        <v>1</v>
      </c>
    </row>
    <row r="13" spans="1:17" x14ac:dyDescent="0.2">
      <c r="A13" s="64" t="s">
        <v>25</v>
      </c>
      <c r="B13" s="60">
        <f t="shared" si="0"/>
        <v>66</v>
      </c>
      <c r="C13" s="60">
        <v>23</v>
      </c>
      <c r="D13" s="60">
        <v>43</v>
      </c>
      <c r="E13" s="61">
        <f t="shared" si="2"/>
        <v>0.65151515151515149</v>
      </c>
      <c r="F13" s="60">
        <v>0</v>
      </c>
      <c r="G13" s="60">
        <v>10</v>
      </c>
      <c r="H13" s="60">
        <v>10</v>
      </c>
      <c r="I13" s="60">
        <v>8</v>
      </c>
      <c r="J13" s="60">
        <v>0</v>
      </c>
      <c r="K13" s="60">
        <v>0</v>
      </c>
      <c r="L13" s="60">
        <v>5</v>
      </c>
      <c r="M13" s="60">
        <f t="shared" si="4"/>
        <v>33</v>
      </c>
      <c r="N13" s="60">
        <v>30</v>
      </c>
      <c r="O13" s="61">
        <f t="shared" si="3"/>
        <v>0.52380952380952384</v>
      </c>
      <c r="P13" s="60">
        <v>2</v>
      </c>
      <c r="Q13" s="60">
        <v>1</v>
      </c>
    </row>
    <row r="14" spans="1:17" x14ac:dyDescent="0.2">
      <c r="A14" s="64" t="s">
        <v>26</v>
      </c>
      <c r="B14" s="60">
        <f t="shared" si="0"/>
        <v>144</v>
      </c>
      <c r="C14" s="60">
        <v>50</v>
      </c>
      <c r="D14" s="60">
        <v>94</v>
      </c>
      <c r="E14" s="61">
        <f t="shared" si="2"/>
        <v>0.65277777777777779</v>
      </c>
      <c r="F14" s="60">
        <v>0</v>
      </c>
      <c r="G14" s="60">
        <v>8</v>
      </c>
      <c r="H14" s="60">
        <v>28</v>
      </c>
      <c r="I14" s="60">
        <v>41</v>
      </c>
      <c r="J14" s="60">
        <v>0</v>
      </c>
      <c r="K14" s="60">
        <v>4</v>
      </c>
      <c r="L14" s="60">
        <v>3</v>
      </c>
      <c r="M14" s="60">
        <f t="shared" si="4"/>
        <v>84</v>
      </c>
      <c r="N14" s="60">
        <v>51</v>
      </c>
      <c r="O14" s="61">
        <f t="shared" si="3"/>
        <v>0.62222222222222223</v>
      </c>
      <c r="P14" s="60">
        <v>2</v>
      </c>
      <c r="Q14" s="60">
        <v>7</v>
      </c>
    </row>
    <row r="15" spans="1:17" x14ac:dyDescent="0.2">
      <c r="A15" s="64" t="s">
        <v>27</v>
      </c>
      <c r="B15" s="60">
        <f t="shared" si="0"/>
        <v>85</v>
      </c>
      <c r="C15" s="60">
        <v>60</v>
      </c>
      <c r="D15" s="60">
        <v>25</v>
      </c>
      <c r="E15" s="61">
        <f t="shared" si="2"/>
        <v>0.29411764705882354</v>
      </c>
      <c r="F15" s="60">
        <v>0</v>
      </c>
      <c r="G15" s="60">
        <v>10</v>
      </c>
      <c r="H15" s="60">
        <v>8</v>
      </c>
      <c r="I15" s="60">
        <v>3</v>
      </c>
      <c r="J15" s="60">
        <v>0</v>
      </c>
      <c r="K15" s="60">
        <v>0</v>
      </c>
      <c r="L15" s="60">
        <v>2</v>
      </c>
      <c r="M15" s="60">
        <f t="shared" si="4"/>
        <v>23</v>
      </c>
      <c r="N15" s="60">
        <v>29</v>
      </c>
      <c r="O15" s="61">
        <f t="shared" si="3"/>
        <v>0.44230769230769229</v>
      </c>
      <c r="P15" s="60">
        <v>27</v>
      </c>
      <c r="Q15" s="60">
        <v>6</v>
      </c>
    </row>
    <row r="16" spans="1:17" x14ac:dyDescent="0.2">
      <c r="A16" s="64" t="s">
        <v>28</v>
      </c>
      <c r="B16" s="60">
        <f t="shared" si="0"/>
        <v>75</v>
      </c>
      <c r="C16" s="60">
        <v>31</v>
      </c>
      <c r="D16" s="60">
        <v>44</v>
      </c>
      <c r="E16" s="61">
        <f t="shared" si="2"/>
        <v>0.58666666666666667</v>
      </c>
      <c r="F16" s="60">
        <v>0</v>
      </c>
      <c r="G16" s="60">
        <v>8</v>
      </c>
      <c r="H16" s="60">
        <v>9</v>
      </c>
      <c r="I16" s="60">
        <v>16</v>
      </c>
      <c r="J16" s="60">
        <v>0</v>
      </c>
      <c r="K16" s="60">
        <v>2</v>
      </c>
      <c r="L16" s="60">
        <v>3</v>
      </c>
      <c r="M16" s="60">
        <f t="shared" si="4"/>
        <v>38</v>
      </c>
      <c r="N16" s="60">
        <v>31</v>
      </c>
      <c r="O16" s="61">
        <f t="shared" si="3"/>
        <v>0.55072463768115942</v>
      </c>
      <c r="P16" s="60">
        <v>0</v>
      </c>
      <c r="Q16" s="60">
        <v>6</v>
      </c>
    </row>
    <row r="17" spans="1:17" x14ac:dyDescent="0.2">
      <c r="A17" s="64" t="s">
        <v>29</v>
      </c>
      <c r="B17" s="60">
        <f t="shared" si="0"/>
        <v>4</v>
      </c>
      <c r="C17" s="60">
        <v>2</v>
      </c>
      <c r="D17" s="60">
        <v>2</v>
      </c>
      <c r="E17" s="61">
        <f t="shared" si="2"/>
        <v>0.5</v>
      </c>
      <c r="F17" s="60">
        <v>0</v>
      </c>
      <c r="G17" s="60">
        <v>0</v>
      </c>
      <c r="H17" s="60">
        <v>2</v>
      </c>
      <c r="I17" s="60">
        <v>0</v>
      </c>
      <c r="J17" s="60">
        <v>0</v>
      </c>
      <c r="K17" s="60">
        <v>0</v>
      </c>
      <c r="L17" s="60">
        <v>0</v>
      </c>
      <c r="M17" s="60">
        <f t="shared" si="4"/>
        <v>2</v>
      </c>
      <c r="N17" s="60">
        <v>2</v>
      </c>
      <c r="O17" s="61">
        <f t="shared" si="3"/>
        <v>0.5</v>
      </c>
      <c r="P17" s="60">
        <v>0</v>
      </c>
      <c r="Q17" s="60">
        <v>0</v>
      </c>
    </row>
    <row r="18" spans="1:17" x14ac:dyDescent="0.2">
      <c r="A18" s="64" t="s">
        <v>30</v>
      </c>
      <c r="B18" s="60">
        <f t="shared" si="0"/>
        <v>3</v>
      </c>
      <c r="C18" s="60">
        <v>0</v>
      </c>
      <c r="D18" s="60">
        <v>3</v>
      </c>
      <c r="E18" s="61">
        <f t="shared" si="2"/>
        <v>1</v>
      </c>
      <c r="F18" s="60">
        <v>0</v>
      </c>
      <c r="G18" s="60">
        <v>1</v>
      </c>
      <c r="H18" s="60">
        <v>0</v>
      </c>
      <c r="I18" s="60">
        <v>1</v>
      </c>
      <c r="J18" s="60">
        <v>0</v>
      </c>
      <c r="K18" s="60">
        <v>0</v>
      </c>
      <c r="L18" s="60">
        <v>0</v>
      </c>
      <c r="M18" s="60">
        <f t="shared" si="4"/>
        <v>2</v>
      </c>
      <c r="N18" s="60">
        <v>1</v>
      </c>
      <c r="O18" s="61">
        <f t="shared" si="3"/>
        <v>0.66666666666666663</v>
      </c>
      <c r="P18" s="60">
        <v>0</v>
      </c>
      <c r="Q18" s="60">
        <v>0</v>
      </c>
    </row>
    <row r="19" spans="1:17" x14ac:dyDescent="0.2">
      <c r="A19" s="64" t="s">
        <v>31</v>
      </c>
      <c r="B19" s="60">
        <f t="shared" ref="B19" si="5">C19+D19</f>
        <v>4</v>
      </c>
      <c r="C19" s="60">
        <v>3</v>
      </c>
      <c r="D19" s="60">
        <v>1</v>
      </c>
      <c r="E19" s="61">
        <f t="shared" si="2"/>
        <v>0.25</v>
      </c>
      <c r="F19" s="60">
        <v>0</v>
      </c>
      <c r="G19" s="60">
        <v>0</v>
      </c>
      <c r="H19" s="60">
        <v>1</v>
      </c>
      <c r="I19" s="60">
        <v>1</v>
      </c>
      <c r="J19" s="60">
        <v>0</v>
      </c>
      <c r="K19" s="60">
        <v>0</v>
      </c>
      <c r="L19" s="60">
        <v>0</v>
      </c>
      <c r="M19" s="60">
        <f t="shared" ref="M19" si="6">SUM(F19:L19)</f>
        <v>2</v>
      </c>
      <c r="N19" s="60">
        <v>2</v>
      </c>
      <c r="O19" s="61">
        <f t="shared" ref="O19" si="7">M19/(M19+N19)</f>
        <v>0.5</v>
      </c>
      <c r="P19" s="60">
        <v>0</v>
      </c>
      <c r="Q19" s="60">
        <v>0</v>
      </c>
    </row>
    <row r="20" spans="1:17" x14ac:dyDescent="0.2">
      <c r="A20" s="64" t="s">
        <v>32</v>
      </c>
      <c r="B20" s="60">
        <f t="shared" si="0"/>
        <v>34</v>
      </c>
      <c r="C20" s="60">
        <v>24</v>
      </c>
      <c r="D20" s="60">
        <v>10</v>
      </c>
      <c r="E20" s="61">
        <f t="shared" si="2"/>
        <v>0.29411764705882354</v>
      </c>
      <c r="F20" s="60">
        <v>0</v>
      </c>
      <c r="G20" s="60">
        <v>1</v>
      </c>
      <c r="H20" s="60">
        <v>5</v>
      </c>
      <c r="I20" s="60">
        <v>4</v>
      </c>
      <c r="J20" s="60">
        <v>0</v>
      </c>
      <c r="K20" s="60">
        <v>0</v>
      </c>
      <c r="L20" s="60">
        <v>2</v>
      </c>
      <c r="M20" s="60">
        <f t="shared" si="4"/>
        <v>12</v>
      </c>
      <c r="N20" s="60">
        <v>20</v>
      </c>
      <c r="O20" s="61">
        <f t="shared" si="3"/>
        <v>0.375</v>
      </c>
      <c r="P20" s="60">
        <v>1</v>
      </c>
      <c r="Q20" s="60">
        <v>1</v>
      </c>
    </row>
    <row r="21" spans="1:17" x14ac:dyDescent="0.2">
      <c r="A21" s="64" t="s">
        <v>33</v>
      </c>
      <c r="B21" s="60">
        <f t="shared" si="0"/>
        <v>1</v>
      </c>
      <c r="C21" s="60">
        <v>1</v>
      </c>
      <c r="D21" s="60">
        <v>0</v>
      </c>
      <c r="E21" s="61">
        <f t="shared" si="2"/>
        <v>0</v>
      </c>
      <c r="F21" s="60">
        <v>0</v>
      </c>
      <c r="G21" s="60">
        <v>0</v>
      </c>
      <c r="H21" s="60">
        <v>0</v>
      </c>
      <c r="I21" s="60">
        <v>1</v>
      </c>
      <c r="J21" s="60">
        <v>0</v>
      </c>
      <c r="K21" s="60">
        <v>0</v>
      </c>
      <c r="L21" s="60">
        <v>0</v>
      </c>
      <c r="M21" s="60">
        <f t="shared" si="4"/>
        <v>1</v>
      </c>
      <c r="N21" s="60">
        <v>0</v>
      </c>
      <c r="O21" s="61">
        <f t="shared" si="3"/>
        <v>1</v>
      </c>
      <c r="P21" s="60">
        <v>0</v>
      </c>
      <c r="Q21" s="60">
        <v>0</v>
      </c>
    </row>
    <row r="22" spans="1:17" x14ac:dyDescent="0.2">
      <c r="A22" s="64" t="s">
        <v>34</v>
      </c>
      <c r="B22" s="60">
        <f t="shared" si="0"/>
        <v>26</v>
      </c>
      <c r="C22" s="60">
        <v>4</v>
      </c>
      <c r="D22" s="60">
        <v>22</v>
      </c>
      <c r="E22" s="61">
        <f t="shared" si="2"/>
        <v>0.84615384615384615</v>
      </c>
      <c r="F22" s="60">
        <v>0</v>
      </c>
      <c r="G22" s="60">
        <v>1</v>
      </c>
      <c r="H22" s="60">
        <v>11</v>
      </c>
      <c r="I22" s="60">
        <v>5</v>
      </c>
      <c r="J22" s="60">
        <v>0</v>
      </c>
      <c r="K22" s="60">
        <v>0</v>
      </c>
      <c r="L22" s="60">
        <v>4</v>
      </c>
      <c r="M22" s="60">
        <f t="shared" si="4"/>
        <v>21</v>
      </c>
      <c r="N22" s="60">
        <v>4</v>
      </c>
      <c r="O22" s="61">
        <f t="shared" si="3"/>
        <v>0.84</v>
      </c>
      <c r="P22" s="60">
        <v>1</v>
      </c>
      <c r="Q22" s="60">
        <v>0</v>
      </c>
    </row>
    <row r="23" spans="1:17" x14ac:dyDescent="0.2">
      <c r="A23" s="64" t="s">
        <v>35</v>
      </c>
      <c r="B23" s="60">
        <f t="shared" si="0"/>
        <v>1</v>
      </c>
      <c r="C23" s="60">
        <v>0</v>
      </c>
      <c r="D23" s="60">
        <v>1</v>
      </c>
      <c r="E23" s="61">
        <f t="shared" si="2"/>
        <v>1</v>
      </c>
      <c r="F23" s="60">
        <v>0</v>
      </c>
      <c r="G23" s="60">
        <v>1</v>
      </c>
      <c r="H23" s="60">
        <v>0</v>
      </c>
      <c r="I23" s="60">
        <v>0</v>
      </c>
      <c r="J23" s="60">
        <v>0</v>
      </c>
      <c r="K23" s="60">
        <v>0</v>
      </c>
      <c r="L23" s="60">
        <v>0</v>
      </c>
      <c r="M23" s="60">
        <f t="shared" si="4"/>
        <v>1</v>
      </c>
      <c r="N23" s="60">
        <v>0</v>
      </c>
      <c r="O23" s="61">
        <f t="shared" si="3"/>
        <v>1</v>
      </c>
      <c r="P23" s="60">
        <v>0</v>
      </c>
      <c r="Q23" s="60">
        <v>0</v>
      </c>
    </row>
    <row r="24" spans="1:17" x14ac:dyDescent="0.2">
      <c r="A24" s="64" t="s">
        <v>36</v>
      </c>
      <c r="B24" s="60">
        <f t="shared" si="0"/>
        <v>28</v>
      </c>
      <c r="C24" s="60">
        <v>7</v>
      </c>
      <c r="D24" s="60">
        <v>21</v>
      </c>
      <c r="E24" s="61">
        <f t="shared" si="2"/>
        <v>0.75</v>
      </c>
      <c r="F24" s="60">
        <v>0</v>
      </c>
      <c r="G24" s="60">
        <v>2</v>
      </c>
      <c r="H24" s="60">
        <v>6</v>
      </c>
      <c r="I24" s="60">
        <v>7</v>
      </c>
      <c r="J24" s="60">
        <v>0</v>
      </c>
      <c r="K24" s="60">
        <v>0</v>
      </c>
      <c r="L24" s="60">
        <v>1</v>
      </c>
      <c r="M24" s="60">
        <f t="shared" si="4"/>
        <v>16</v>
      </c>
      <c r="N24" s="60">
        <v>11</v>
      </c>
      <c r="O24" s="61">
        <f t="shared" si="3"/>
        <v>0.59259259259259256</v>
      </c>
      <c r="P24" s="60">
        <v>1</v>
      </c>
      <c r="Q24" s="60">
        <v>0</v>
      </c>
    </row>
    <row r="25" spans="1:17" x14ac:dyDescent="0.2">
      <c r="A25" s="64" t="s">
        <v>37</v>
      </c>
      <c r="B25" s="60">
        <f t="shared" si="0"/>
        <v>5</v>
      </c>
      <c r="C25" s="60">
        <v>2</v>
      </c>
      <c r="D25" s="60">
        <v>3</v>
      </c>
      <c r="E25" s="61">
        <f t="shared" si="2"/>
        <v>0.6</v>
      </c>
      <c r="F25" s="60">
        <v>0</v>
      </c>
      <c r="G25" s="60">
        <v>0</v>
      </c>
      <c r="H25" s="60">
        <v>0</v>
      </c>
      <c r="I25" s="60">
        <v>0</v>
      </c>
      <c r="J25" s="60">
        <v>0</v>
      </c>
      <c r="K25" s="60">
        <v>1</v>
      </c>
      <c r="L25" s="60">
        <v>1</v>
      </c>
      <c r="M25" s="60">
        <f t="shared" si="4"/>
        <v>2</v>
      </c>
      <c r="N25" s="60">
        <v>2</v>
      </c>
      <c r="O25" s="61">
        <f t="shared" si="3"/>
        <v>0.5</v>
      </c>
      <c r="P25" s="60">
        <v>1</v>
      </c>
      <c r="Q25" s="60">
        <v>0</v>
      </c>
    </row>
    <row r="26" spans="1:17" x14ac:dyDescent="0.2">
      <c r="A26" s="64" t="s">
        <v>38</v>
      </c>
      <c r="B26" s="60">
        <f t="shared" si="0"/>
        <v>7</v>
      </c>
      <c r="C26" s="60">
        <v>1</v>
      </c>
      <c r="D26" s="60">
        <v>6</v>
      </c>
      <c r="E26" s="61">
        <f t="shared" si="2"/>
        <v>0.8571428571428571</v>
      </c>
      <c r="F26" s="60">
        <v>0</v>
      </c>
      <c r="G26" s="60">
        <v>0</v>
      </c>
      <c r="H26" s="60">
        <v>0</v>
      </c>
      <c r="I26" s="60">
        <v>4</v>
      </c>
      <c r="J26" s="60">
        <v>0</v>
      </c>
      <c r="K26" s="60">
        <v>0</v>
      </c>
      <c r="L26" s="60">
        <v>1</v>
      </c>
      <c r="M26" s="60">
        <f t="shared" si="4"/>
        <v>5</v>
      </c>
      <c r="N26" s="60">
        <v>2</v>
      </c>
      <c r="O26" s="61">
        <f t="shared" si="3"/>
        <v>0.7142857142857143</v>
      </c>
      <c r="P26" s="60">
        <v>0</v>
      </c>
      <c r="Q26" s="60">
        <v>0</v>
      </c>
    </row>
    <row r="27" spans="1:17" x14ac:dyDescent="0.2">
      <c r="A27" s="64" t="s">
        <v>39</v>
      </c>
      <c r="B27" s="60">
        <f t="shared" si="0"/>
        <v>7</v>
      </c>
      <c r="C27" s="60">
        <v>2</v>
      </c>
      <c r="D27" s="60">
        <v>5</v>
      </c>
      <c r="E27" s="61">
        <f t="shared" si="2"/>
        <v>0.7142857142857143</v>
      </c>
      <c r="F27" s="60">
        <v>0</v>
      </c>
      <c r="G27" s="60">
        <v>0</v>
      </c>
      <c r="H27" s="60">
        <v>2</v>
      </c>
      <c r="I27" s="60">
        <v>4</v>
      </c>
      <c r="J27" s="60">
        <v>0</v>
      </c>
      <c r="K27" s="60">
        <v>0</v>
      </c>
      <c r="L27" s="60">
        <v>0</v>
      </c>
      <c r="M27" s="60">
        <f t="shared" si="4"/>
        <v>6</v>
      </c>
      <c r="N27" s="60">
        <v>1</v>
      </c>
      <c r="O27" s="61">
        <f t="shared" si="3"/>
        <v>0.8571428571428571</v>
      </c>
      <c r="P27" s="60">
        <v>0</v>
      </c>
      <c r="Q27" s="60">
        <v>0</v>
      </c>
    </row>
    <row r="28" spans="1:17" x14ac:dyDescent="0.2">
      <c r="A28" s="64" t="s">
        <v>40</v>
      </c>
      <c r="B28" s="60">
        <f t="shared" si="0"/>
        <v>2</v>
      </c>
      <c r="C28" s="60">
        <v>0</v>
      </c>
      <c r="D28" s="60">
        <v>2</v>
      </c>
      <c r="E28" s="61">
        <f t="shared" si="2"/>
        <v>1</v>
      </c>
      <c r="F28" s="60">
        <v>0</v>
      </c>
      <c r="G28" s="60">
        <v>0</v>
      </c>
      <c r="H28" s="60">
        <v>1</v>
      </c>
      <c r="I28" s="60">
        <v>0</v>
      </c>
      <c r="J28" s="60">
        <v>0</v>
      </c>
      <c r="K28" s="60">
        <v>0</v>
      </c>
      <c r="L28" s="60">
        <v>0</v>
      </c>
      <c r="M28" s="60">
        <f t="shared" si="4"/>
        <v>1</v>
      </c>
      <c r="N28" s="60">
        <v>1</v>
      </c>
      <c r="O28" s="61">
        <f t="shared" si="3"/>
        <v>0.5</v>
      </c>
      <c r="P28" s="60">
        <v>0</v>
      </c>
      <c r="Q28" s="60">
        <v>0</v>
      </c>
    </row>
    <row r="29" spans="1:17" x14ac:dyDescent="0.2">
      <c r="A29" s="64" t="s">
        <v>41</v>
      </c>
      <c r="B29" s="60">
        <f t="shared" si="0"/>
        <v>6</v>
      </c>
      <c r="C29" s="60">
        <v>2</v>
      </c>
      <c r="D29" s="60">
        <v>4</v>
      </c>
      <c r="E29" s="61">
        <f t="shared" si="2"/>
        <v>0.66666666666666663</v>
      </c>
      <c r="F29" s="60">
        <v>0</v>
      </c>
      <c r="G29" s="60">
        <v>0</v>
      </c>
      <c r="H29" s="60">
        <v>1</v>
      </c>
      <c r="I29" s="60">
        <v>2</v>
      </c>
      <c r="J29" s="60">
        <v>0</v>
      </c>
      <c r="K29" s="60">
        <v>0</v>
      </c>
      <c r="L29" s="60">
        <v>0</v>
      </c>
      <c r="M29" s="60">
        <f t="shared" si="4"/>
        <v>3</v>
      </c>
      <c r="N29" s="60">
        <v>3</v>
      </c>
      <c r="O29" s="61">
        <f t="shared" si="3"/>
        <v>0.5</v>
      </c>
      <c r="P29" s="60">
        <v>0</v>
      </c>
      <c r="Q29" s="60">
        <v>0</v>
      </c>
    </row>
    <row r="30" spans="1:17" x14ac:dyDescent="0.2">
      <c r="A30" s="64" t="s">
        <v>42</v>
      </c>
      <c r="B30" s="60">
        <f t="shared" si="0"/>
        <v>54</v>
      </c>
      <c r="C30" s="60">
        <v>21</v>
      </c>
      <c r="D30" s="60">
        <v>33</v>
      </c>
      <c r="E30" s="61">
        <f t="shared" si="2"/>
        <v>0.61111111111111116</v>
      </c>
      <c r="F30" s="60">
        <v>0</v>
      </c>
      <c r="G30" s="60">
        <v>7</v>
      </c>
      <c r="H30" s="60">
        <v>5</v>
      </c>
      <c r="I30" s="60">
        <v>9</v>
      </c>
      <c r="J30" s="60">
        <v>0</v>
      </c>
      <c r="K30" s="60">
        <v>0</v>
      </c>
      <c r="L30" s="60">
        <v>4</v>
      </c>
      <c r="M30" s="60">
        <f t="shared" si="4"/>
        <v>25</v>
      </c>
      <c r="N30" s="60">
        <v>23</v>
      </c>
      <c r="O30" s="61">
        <f t="shared" si="3"/>
        <v>0.52083333333333337</v>
      </c>
      <c r="P30" s="60">
        <v>3</v>
      </c>
      <c r="Q30" s="60">
        <v>3</v>
      </c>
    </row>
    <row r="31" spans="1:17" x14ac:dyDescent="0.2">
      <c r="A31" s="64" t="s">
        <v>43</v>
      </c>
      <c r="B31" s="60">
        <f t="shared" si="0"/>
        <v>251</v>
      </c>
      <c r="C31" s="60">
        <v>45</v>
      </c>
      <c r="D31" s="60">
        <v>206</v>
      </c>
      <c r="E31" s="61">
        <f t="shared" si="2"/>
        <v>0.82071713147410363</v>
      </c>
      <c r="F31" s="60">
        <v>0</v>
      </c>
      <c r="G31" s="60">
        <v>22</v>
      </c>
      <c r="H31" s="60">
        <v>40</v>
      </c>
      <c r="I31" s="60">
        <v>55</v>
      </c>
      <c r="J31" s="60">
        <v>0</v>
      </c>
      <c r="K31" s="60">
        <v>3</v>
      </c>
      <c r="L31" s="60">
        <v>11</v>
      </c>
      <c r="M31" s="60">
        <f t="shared" si="4"/>
        <v>131</v>
      </c>
      <c r="N31" s="60">
        <v>108</v>
      </c>
      <c r="O31" s="61">
        <f t="shared" si="3"/>
        <v>0.54811715481171552</v>
      </c>
      <c r="P31" s="60">
        <v>5</v>
      </c>
      <c r="Q31" s="60">
        <v>7</v>
      </c>
    </row>
    <row r="32" spans="1:17" x14ac:dyDescent="0.2">
      <c r="A32" s="64" t="s">
        <v>44</v>
      </c>
      <c r="B32" s="60">
        <f t="shared" si="0"/>
        <v>17</v>
      </c>
      <c r="C32" s="60">
        <v>4</v>
      </c>
      <c r="D32" s="60">
        <v>13</v>
      </c>
      <c r="E32" s="61">
        <f t="shared" si="2"/>
        <v>0.76470588235294112</v>
      </c>
      <c r="F32" s="60">
        <v>0</v>
      </c>
      <c r="G32" s="60">
        <v>1</v>
      </c>
      <c r="H32" s="60">
        <v>5</v>
      </c>
      <c r="I32" s="60">
        <v>3</v>
      </c>
      <c r="J32" s="60">
        <v>0</v>
      </c>
      <c r="K32" s="60">
        <v>1</v>
      </c>
      <c r="L32" s="60">
        <v>1</v>
      </c>
      <c r="M32" s="60">
        <f t="shared" si="4"/>
        <v>11</v>
      </c>
      <c r="N32" s="60">
        <v>4</v>
      </c>
      <c r="O32" s="61">
        <f t="shared" si="3"/>
        <v>0.73333333333333328</v>
      </c>
      <c r="P32" s="60">
        <v>0</v>
      </c>
      <c r="Q32" s="60">
        <v>2</v>
      </c>
    </row>
    <row r="33" spans="1:17" x14ac:dyDescent="0.2">
      <c r="A33" s="64" t="s">
        <v>45</v>
      </c>
      <c r="B33" s="60">
        <f t="shared" si="0"/>
        <v>51</v>
      </c>
      <c r="C33" s="60">
        <v>10</v>
      </c>
      <c r="D33" s="60">
        <v>41</v>
      </c>
      <c r="E33" s="61">
        <f t="shared" si="2"/>
        <v>0.80392156862745101</v>
      </c>
      <c r="F33" s="60">
        <v>0</v>
      </c>
      <c r="G33" s="60">
        <v>7</v>
      </c>
      <c r="H33" s="60">
        <v>11</v>
      </c>
      <c r="I33" s="60">
        <v>16</v>
      </c>
      <c r="J33" s="60">
        <v>0</v>
      </c>
      <c r="K33" s="60">
        <v>1</v>
      </c>
      <c r="L33" s="60">
        <v>0</v>
      </c>
      <c r="M33" s="60">
        <f t="shared" si="4"/>
        <v>35</v>
      </c>
      <c r="N33" s="60">
        <v>13</v>
      </c>
      <c r="O33" s="61">
        <f t="shared" si="3"/>
        <v>0.72916666666666663</v>
      </c>
      <c r="P33" s="60">
        <v>1</v>
      </c>
      <c r="Q33" s="60">
        <v>2</v>
      </c>
    </row>
    <row r="34" spans="1:17" x14ac:dyDescent="0.2">
      <c r="A34" s="64" t="s">
        <v>46</v>
      </c>
      <c r="B34" s="60">
        <f t="shared" si="0"/>
        <v>11</v>
      </c>
      <c r="C34" s="60">
        <v>2</v>
      </c>
      <c r="D34" s="60">
        <v>9</v>
      </c>
      <c r="E34" s="61">
        <f t="shared" si="2"/>
        <v>0.81818181818181823</v>
      </c>
      <c r="F34" s="60">
        <v>0</v>
      </c>
      <c r="G34" s="60">
        <v>1</v>
      </c>
      <c r="H34" s="60">
        <v>4</v>
      </c>
      <c r="I34" s="60">
        <v>2</v>
      </c>
      <c r="J34" s="60">
        <v>0</v>
      </c>
      <c r="K34" s="60">
        <v>0</v>
      </c>
      <c r="L34" s="60">
        <v>1</v>
      </c>
      <c r="M34" s="60">
        <f t="shared" si="4"/>
        <v>8</v>
      </c>
      <c r="N34" s="60">
        <v>1</v>
      </c>
      <c r="O34" s="61">
        <f t="shared" si="3"/>
        <v>0.88888888888888884</v>
      </c>
      <c r="P34" s="60">
        <v>0</v>
      </c>
      <c r="Q34" s="60">
        <v>2</v>
      </c>
    </row>
    <row r="35" spans="1:17" x14ac:dyDescent="0.2">
      <c r="A35" s="64" t="s">
        <v>47</v>
      </c>
      <c r="B35" s="60">
        <f t="shared" si="0"/>
        <v>7</v>
      </c>
      <c r="C35" s="60">
        <v>0</v>
      </c>
      <c r="D35" s="60">
        <v>7</v>
      </c>
      <c r="E35" s="61">
        <f t="shared" si="2"/>
        <v>1</v>
      </c>
      <c r="F35" s="60">
        <v>0</v>
      </c>
      <c r="G35" s="60">
        <v>0</v>
      </c>
      <c r="H35" s="60">
        <v>1</v>
      </c>
      <c r="I35" s="60">
        <v>1</v>
      </c>
      <c r="J35" s="60">
        <v>0</v>
      </c>
      <c r="K35" s="60">
        <v>0</v>
      </c>
      <c r="L35" s="60">
        <v>0</v>
      </c>
      <c r="M35" s="60">
        <f t="shared" si="4"/>
        <v>2</v>
      </c>
      <c r="N35" s="60">
        <v>5</v>
      </c>
      <c r="O35" s="61">
        <f t="shared" si="3"/>
        <v>0.2857142857142857</v>
      </c>
      <c r="P35" s="60">
        <v>0</v>
      </c>
      <c r="Q35" s="60">
        <v>0</v>
      </c>
    </row>
    <row r="36" spans="1:17" x14ac:dyDescent="0.25">
      <c r="A36" s="25" t="s">
        <v>48</v>
      </c>
      <c r="B36" s="60">
        <f>C36+D36</f>
        <v>956</v>
      </c>
      <c r="C36" s="60">
        <f>SUM(C6:C35)</f>
        <v>318</v>
      </c>
      <c r="D36" s="60">
        <f>SUM(D6:D35)</f>
        <v>638</v>
      </c>
      <c r="E36" s="61">
        <f t="shared" si="2"/>
        <v>0.66736401673640167</v>
      </c>
      <c r="F36" s="60">
        <f>SUM(F6:F35)</f>
        <v>0</v>
      </c>
      <c r="G36" s="60">
        <f t="shared" ref="G36:L36" si="8">SUM(G6:G35)</f>
        <v>87</v>
      </c>
      <c r="H36" s="60">
        <f>SUM(H6:H35)</f>
        <v>158</v>
      </c>
      <c r="I36" s="60">
        <f t="shared" si="8"/>
        <v>191</v>
      </c>
      <c r="J36" s="60">
        <f t="shared" si="8"/>
        <v>0</v>
      </c>
      <c r="K36" s="60">
        <f t="shared" si="8"/>
        <v>12</v>
      </c>
      <c r="L36" s="60">
        <f t="shared" si="8"/>
        <v>44</v>
      </c>
      <c r="M36" s="60">
        <f t="shared" si="4"/>
        <v>492</v>
      </c>
      <c r="N36" s="60">
        <f>SUM(N6:N35)</f>
        <v>376</v>
      </c>
      <c r="O36" s="61">
        <f>M36/(M36+N36)</f>
        <v>0.56682027649769584</v>
      </c>
      <c r="P36" s="60">
        <f>SUM(P6:P35)</f>
        <v>46</v>
      </c>
      <c r="Q36" s="60">
        <f>SUM(Q6:Q35)</f>
        <v>42</v>
      </c>
    </row>
    <row r="37" spans="1:17" x14ac:dyDescent="0.25">
      <c r="A37" s="34" t="s">
        <v>49</v>
      </c>
      <c r="B37" s="70">
        <f t="shared" si="0"/>
        <v>872</v>
      </c>
      <c r="C37" s="4">
        <v>300</v>
      </c>
      <c r="D37" s="4">
        <v>572</v>
      </c>
      <c r="E37" s="71">
        <f t="shared" si="2"/>
        <v>0.65596330275229353</v>
      </c>
      <c r="F37" s="4">
        <v>0</v>
      </c>
      <c r="G37" s="4">
        <v>77</v>
      </c>
      <c r="H37" s="4">
        <v>151</v>
      </c>
      <c r="I37" s="4">
        <v>171</v>
      </c>
      <c r="J37" s="4">
        <v>0</v>
      </c>
      <c r="K37" s="4">
        <v>11</v>
      </c>
      <c r="L37" s="4">
        <v>41</v>
      </c>
      <c r="M37" s="70">
        <f t="shared" si="4"/>
        <v>451</v>
      </c>
      <c r="N37" s="4">
        <v>339</v>
      </c>
      <c r="O37" s="71">
        <f t="shared" si="3"/>
        <v>0.57088607594936713</v>
      </c>
      <c r="P37" s="4">
        <v>44</v>
      </c>
      <c r="Q37" s="4">
        <v>38</v>
      </c>
    </row>
    <row r="38" spans="1:17" x14ac:dyDescent="0.2">
      <c r="A38" s="88" t="s">
        <v>50</v>
      </c>
      <c r="B38" s="60"/>
      <c r="C38" s="60"/>
      <c r="D38" s="60"/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1"/>
      <c r="P38" s="60"/>
      <c r="Q38" s="60"/>
    </row>
    <row r="39" spans="1:17" x14ac:dyDescent="0.2">
      <c r="A39" s="64" t="s">
        <v>51</v>
      </c>
      <c r="B39" s="60">
        <f>C39+D39</f>
        <v>16</v>
      </c>
      <c r="C39" s="60">
        <v>9</v>
      </c>
      <c r="D39" s="60">
        <v>7</v>
      </c>
      <c r="E39" s="61">
        <f t="shared" ref="E39:E50" si="9">D39/B39</f>
        <v>0.4375</v>
      </c>
      <c r="F39" s="60">
        <v>0</v>
      </c>
      <c r="G39" s="60">
        <v>3</v>
      </c>
      <c r="H39" s="60">
        <v>2</v>
      </c>
      <c r="I39" s="60">
        <v>1</v>
      </c>
      <c r="J39" s="60">
        <v>0</v>
      </c>
      <c r="K39" s="60">
        <v>0</v>
      </c>
      <c r="L39" s="60">
        <v>0</v>
      </c>
      <c r="M39" s="60">
        <f t="shared" si="4"/>
        <v>6</v>
      </c>
      <c r="N39" s="60">
        <v>9</v>
      </c>
      <c r="O39" s="61">
        <f t="shared" si="3"/>
        <v>0.4</v>
      </c>
      <c r="P39" s="60">
        <v>1</v>
      </c>
      <c r="Q39" s="60">
        <v>0</v>
      </c>
    </row>
    <row r="40" spans="1:17" x14ac:dyDescent="0.2">
      <c r="A40" s="64" t="s">
        <v>52</v>
      </c>
      <c r="B40" s="60">
        <f t="shared" ref="B40:B67" si="10">C40+D40</f>
        <v>206</v>
      </c>
      <c r="C40" s="60">
        <v>63</v>
      </c>
      <c r="D40" s="60">
        <v>143</v>
      </c>
      <c r="E40" s="61">
        <f t="shared" si="9"/>
        <v>0.69417475728155342</v>
      </c>
      <c r="F40" s="60">
        <v>0</v>
      </c>
      <c r="G40" s="60">
        <v>36</v>
      </c>
      <c r="H40" s="60">
        <v>31</v>
      </c>
      <c r="I40" s="60">
        <v>52</v>
      </c>
      <c r="J40" s="60">
        <v>0</v>
      </c>
      <c r="K40" s="60">
        <v>3</v>
      </c>
      <c r="L40" s="60">
        <v>1</v>
      </c>
      <c r="M40" s="60">
        <f t="shared" si="4"/>
        <v>123</v>
      </c>
      <c r="N40" s="60">
        <v>60</v>
      </c>
      <c r="O40" s="61">
        <f t="shared" si="3"/>
        <v>0.67213114754098358</v>
      </c>
      <c r="P40" s="60">
        <v>11</v>
      </c>
      <c r="Q40" s="60">
        <v>12</v>
      </c>
    </row>
    <row r="41" spans="1:17" x14ac:dyDescent="0.2">
      <c r="A41" s="64" t="s">
        <v>53</v>
      </c>
      <c r="B41" s="60">
        <f t="shared" si="10"/>
        <v>6</v>
      </c>
      <c r="C41" s="60">
        <v>4</v>
      </c>
      <c r="D41" s="60">
        <v>2</v>
      </c>
      <c r="E41" s="61">
        <f t="shared" si="9"/>
        <v>0.33333333333333331</v>
      </c>
      <c r="F41" s="60">
        <v>0</v>
      </c>
      <c r="G41" s="60">
        <v>1</v>
      </c>
      <c r="H41" s="60">
        <v>0</v>
      </c>
      <c r="I41" s="60">
        <v>2</v>
      </c>
      <c r="J41" s="60">
        <v>0</v>
      </c>
      <c r="K41" s="60">
        <v>0</v>
      </c>
      <c r="L41" s="60">
        <v>0</v>
      </c>
      <c r="M41" s="60">
        <f t="shared" si="4"/>
        <v>3</v>
      </c>
      <c r="N41" s="60">
        <v>3</v>
      </c>
      <c r="O41" s="61">
        <f t="shared" si="3"/>
        <v>0.5</v>
      </c>
      <c r="P41" s="60">
        <v>0</v>
      </c>
      <c r="Q41" s="60">
        <v>0</v>
      </c>
    </row>
    <row r="42" spans="1:17" x14ac:dyDescent="0.2">
      <c r="A42" s="64" t="s">
        <v>54</v>
      </c>
      <c r="B42" s="60">
        <f t="shared" si="10"/>
        <v>9</v>
      </c>
      <c r="C42" s="60">
        <v>7</v>
      </c>
      <c r="D42" s="60">
        <v>2</v>
      </c>
      <c r="E42" s="61">
        <f t="shared" si="9"/>
        <v>0.22222222222222221</v>
      </c>
      <c r="F42" s="60">
        <v>0</v>
      </c>
      <c r="G42" s="60">
        <v>4</v>
      </c>
      <c r="H42" s="60">
        <v>1</v>
      </c>
      <c r="I42" s="60">
        <v>1</v>
      </c>
      <c r="J42" s="60">
        <v>0</v>
      </c>
      <c r="K42" s="60">
        <v>0</v>
      </c>
      <c r="L42" s="60">
        <v>0</v>
      </c>
      <c r="M42" s="60">
        <f t="shared" si="4"/>
        <v>6</v>
      </c>
      <c r="N42" s="60">
        <v>1</v>
      </c>
      <c r="O42" s="61">
        <f t="shared" si="3"/>
        <v>0.8571428571428571</v>
      </c>
      <c r="P42" s="60">
        <v>2</v>
      </c>
      <c r="Q42" s="60">
        <v>0</v>
      </c>
    </row>
    <row r="43" spans="1:17" x14ac:dyDescent="0.2">
      <c r="A43" s="64" t="s">
        <v>55</v>
      </c>
      <c r="B43" s="60">
        <f t="shared" si="10"/>
        <v>75</v>
      </c>
      <c r="C43" s="60">
        <v>59</v>
      </c>
      <c r="D43" s="60">
        <v>16</v>
      </c>
      <c r="E43" s="61">
        <f t="shared" si="9"/>
        <v>0.21333333333333335</v>
      </c>
      <c r="F43" s="60">
        <v>0</v>
      </c>
      <c r="G43" s="60">
        <v>17</v>
      </c>
      <c r="H43" s="60">
        <v>5</v>
      </c>
      <c r="I43" s="60">
        <v>8</v>
      </c>
      <c r="J43" s="60">
        <v>0</v>
      </c>
      <c r="K43" s="60">
        <v>0</v>
      </c>
      <c r="L43" s="60">
        <v>3</v>
      </c>
      <c r="M43" s="60">
        <f t="shared" si="4"/>
        <v>33</v>
      </c>
      <c r="N43" s="60">
        <v>25</v>
      </c>
      <c r="O43" s="61">
        <f t="shared" si="3"/>
        <v>0.56896551724137934</v>
      </c>
      <c r="P43" s="60">
        <v>13</v>
      </c>
      <c r="Q43" s="60">
        <v>4</v>
      </c>
    </row>
    <row r="44" spans="1:17" x14ac:dyDescent="0.2">
      <c r="A44" s="64" t="s">
        <v>56</v>
      </c>
      <c r="B44" s="60">
        <f t="shared" si="10"/>
        <v>24</v>
      </c>
      <c r="C44" s="60">
        <v>20</v>
      </c>
      <c r="D44" s="60">
        <v>4</v>
      </c>
      <c r="E44" s="61">
        <f t="shared" si="9"/>
        <v>0.16666666666666666</v>
      </c>
      <c r="F44" s="60">
        <v>0</v>
      </c>
      <c r="G44" s="60">
        <v>1</v>
      </c>
      <c r="H44" s="60">
        <v>4</v>
      </c>
      <c r="I44" s="60">
        <v>3</v>
      </c>
      <c r="J44" s="60">
        <v>0</v>
      </c>
      <c r="K44" s="60">
        <v>1</v>
      </c>
      <c r="L44" s="60">
        <v>4</v>
      </c>
      <c r="M44" s="60">
        <f t="shared" si="4"/>
        <v>13</v>
      </c>
      <c r="N44" s="60">
        <v>9</v>
      </c>
      <c r="O44" s="61">
        <f t="shared" si="3"/>
        <v>0.59090909090909094</v>
      </c>
      <c r="P44" s="60">
        <v>2</v>
      </c>
      <c r="Q44" s="60">
        <v>0</v>
      </c>
    </row>
    <row r="45" spans="1:17" x14ac:dyDescent="0.2">
      <c r="A45" s="64" t="s">
        <v>57</v>
      </c>
      <c r="B45" s="60">
        <f t="shared" si="10"/>
        <v>3</v>
      </c>
      <c r="C45" s="60">
        <v>3</v>
      </c>
      <c r="D45" s="60">
        <v>0</v>
      </c>
      <c r="E45" s="61">
        <f t="shared" si="9"/>
        <v>0</v>
      </c>
      <c r="F45" s="60">
        <v>0</v>
      </c>
      <c r="G45" s="60">
        <v>0</v>
      </c>
      <c r="H45" s="60">
        <v>0</v>
      </c>
      <c r="I45" s="60">
        <v>0</v>
      </c>
      <c r="J45" s="60">
        <v>0</v>
      </c>
      <c r="K45" s="60">
        <v>0</v>
      </c>
      <c r="L45" s="60">
        <v>0</v>
      </c>
      <c r="M45" s="60">
        <f t="shared" si="4"/>
        <v>0</v>
      </c>
      <c r="N45" s="60">
        <v>3</v>
      </c>
      <c r="O45" s="61">
        <f t="shared" si="3"/>
        <v>0</v>
      </c>
      <c r="P45" s="60">
        <v>0</v>
      </c>
      <c r="Q45" s="60">
        <v>0</v>
      </c>
    </row>
    <row r="46" spans="1:17" x14ac:dyDescent="0.2">
      <c r="A46" s="64" t="s">
        <v>58</v>
      </c>
      <c r="B46" s="60">
        <v>103</v>
      </c>
      <c r="C46" s="60">
        <v>69</v>
      </c>
      <c r="D46" s="60">
        <v>19</v>
      </c>
      <c r="E46" s="61">
        <f t="shared" si="9"/>
        <v>0.18446601941747573</v>
      </c>
      <c r="F46" s="60">
        <v>0</v>
      </c>
      <c r="G46" s="60">
        <v>31</v>
      </c>
      <c r="H46" s="60">
        <v>10</v>
      </c>
      <c r="I46" s="60">
        <v>13</v>
      </c>
      <c r="J46" s="60">
        <v>0</v>
      </c>
      <c r="K46" s="60">
        <v>1</v>
      </c>
      <c r="L46" s="60">
        <v>3</v>
      </c>
      <c r="M46" s="60">
        <f t="shared" si="4"/>
        <v>58</v>
      </c>
      <c r="N46" s="60">
        <v>20</v>
      </c>
      <c r="O46" s="61">
        <f t="shared" si="3"/>
        <v>0.74358974358974361</v>
      </c>
      <c r="P46" s="60">
        <v>3</v>
      </c>
      <c r="Q46" s="60">
        <v>7</v>
      </c>
    </row>
    <row r="47" spans="1:17" x14ac:dyDescent="0.2">
      <c r="A47" s="64" t="s">
        <v>59</v>
      </c>
      <c r="B47" s="60">
        <f t="shared" si="10"/>
        <v>22</v>
      </c>
      <c r="C47" s="60">
        <v>12</v>
      </c>
      <c r="D47" s="60">
        <v>10</v>
      </c>
      <c r="E47" s="61">
        <f t="shared" si="9"/>
        <v>0.45454545454545453</v>
      </c>
      <c r="F47" s="60">
        <v>0</v>
      </c>
      <c r="G47" s="60">
        <v>3</v>
      </c>
      <c r="H47" s="60">
        <v>1</v>
      </c>
      <c r="I47" s="60">
        <v>3</v>
      </c>
      <c r="J47" s="60">
        <v>0</v>
      </c>
      <c r="K47" s="60">
        <v>0</v>
      </c>
      <c r="L47" s="60">
        <v>2</v>
      </c>
      <c r="M47" s="60">
        <f t="shared" si="4"/>
        <v>9</v>
      </c>
      <c r="N47" s="60">
        <v>9</v>
      </c>
      <c r="O47" s="61">
        <f t="shared" si="3"/>
        <v>0.5</v>
      </c>
      <c r="P47" s="60">
        <v>4</v>
      </c>
      <c r="Q47" s="60">
        <v>0</v>
      </c>
    </row>
    <row r="48" spans="1:17" x14ac:dyDescent="0.2">
      <c r="A48" s="64" t="s">
        <v>60</v>
      </c>
      <c r="B48" s="60">
        <f t="shared" si="10"/>
        <v>6</v>
      </c>
      <c r="C48" s="60">
        <v>4</v>
      </c>
      <c r="D48" s="60">
        <v>2</v>
      </c>
      <c r="E48" s="61">
        <f t="shared" si="9"/>
        <v>0.33333333333333331</v>
      </c>
      <c r="F48" s="60">
        <v>0</v>
      </c>
      <c r="G48" s="60">
        <v>0</v>
      </c>
      <c r="H48" s="60">
        <v>1</v>
      </c>
      <c r="I48" s="60">
        <v>2</v>
      </c>
      <c r="J48" s="60">
        <v>0</v>
      </c>
      <c r="K48" s="60">
        <v>0</v>
      </c>
      <c r="L48" s="60">
        <v>0</v>
      </c>
      <c r="M48" s="60">
        <f t="shared" si="4"/>
        <v>3</v>
      </c>
      <c r="N48" s="60">
        <v>3</v>
      </c>
      <c r="O48" s="61">
        <f t="shared" si="3"/>
        <v>0.5</v>
      </c>
      <c r="P48" s="60">
        <v>0</v>
      </c>
      <c r="Q48" s="60">
        <v>0</v>
      </c>
    </row>
    <row r="49" spans="1:17" x14ac:dyDescent="0.25">
      <c r="A49" s="25" t="s">
        <v>61</v>
      </c>
      <c r="B49" s="60">
        <f t="shared" si="10"/>
        <v>455</v>
      </c>
      <c r="C49" s="60">
        <f>SUM(C39:C48)</f>
        <v>250</v>
      </c>
      <c r="D49" s="60">
        <f>SUM(D39:D48)</f>
        <v>205</v>
      </c>
      <c r="E49" s="61">
        <f t="shared" si="9"/>
        <v>0.45054945054945056</v>
      </c>
      <c r="F49" s="60">
        <f t="shared" ref="F49:L49" si="11">SUM(F39:F48)</f>
        <v>0</v>
      </c>
      <c r="G49" s="60">
        <f t="shared" si="11"/>
        <v>96</v>
      </c>
      <c r="H49" s="60">
        <f>SUM(H39:H48)</f>
        <v>55</v>
      </c>
      <c r="I49" s="60">
        <f t="shared" si="11"/>
        <v>85</v>
      </c>
      <c r="J49" s="60">
        <f t="shared" si="11"/>
        <v>0</v>
      </c>
      <c r="K49" s="60">
        <f>SUM(K39:K48)</f>
        <v>5</v>
      </c>
      <c r="L49" s="60">
        <f t="shared" si="11"/>
        <v>13</v>
      </c>
      <c r="M49" s="60">
        <f t="shared" si="4"/>
        <v>254</v>
      </c>
      <c r="N49" s="60">
        <f>SUM(N39:N48)</f>
        <v>142</v>
      </c>
      <c r="O49" s="61">
        <f t="shared" si="3"/>
        <v>0.64141414141414144</v>
      </c>
      <c r="P49" s="60">
        <f>SUM(P39:P48)</f>
        <v>36</v>
      </c>
      <c r="Q49" s="60">
        <f>SUM(Q39:Q48)</f>
        <v>23</v>
      </c>
    </row>
    <row r="50" spans="1:17" x14ac:dyDescent="0.25">
      <c r="A50" s="34" t="s">
        <v>62</v>
      </c>
      <c r="B50" s="70">
        <f t="shared" si="10"/>
        <v>453</v>
      </c>
      <c r="C50" s="70">
        <v>249</v>
      </c>
      <c r="D50" s="70">
        <v>204</v>
      </c>
      <c r="E50" s="71">
        <f t="shared" si="9"/>
        <v>0.45033112582781459</v>
      </c>
      <c r="F50" s="70">
        <v>0</v>
      </c>
      <c r="G50" s="70">
        <v>96</v>
      </c>
      <c r="H50" s="70">
        <v>55</v>
      </c>
      <c r="I50" s="70">
        <v>85</v>
      </c>
      <c r="J50" s="70">
        <v>0</v>
      </c>
      <c r="K50" s="70">
        <v>5</v>
      </c>
      <c r="L50" s="70">
        <v>13</v>
      </c>
      <c r="M50" s="70">
        <f t="shared" si="4"/>
        <v>254</v>
      </c>
      <c r="N50" s="70">
        <v>140</v>
      </c>
      <c r="O50" s="71">
        <f>M50/(M50+N50)</f>
        <v>0.64467005076142136</v>
      </c>
      <c r="P50" s="70">
        <v>36</v>
      </c>
      <c r="Q50" s="70">
        <v>23</v>
      </c>
    </row>
    <row r="51" spans="1:17" x14ac:dyDescent="0.2">
      <c r="A51" s="89" t="s">
        <v>63</v>
      </c>
      <c r="B51" s="60"/>
      <c r="C51" s="60"/>
      <c r="D51" s="60"/>
      <c r="E51" s="61"/>
      <c r="F51" s="60"/>
      <c r="G51" s="60"/>
      <c r="H51" s="60"/>
      <c r="I51" s="60"/>
      <c r="J51" s="60"/>
      <c r="K51" s="60"/>
      <c r="L51" s="60"/>
      <c r="M51" s="60"/>
      <c r="N51" s="60"/>
      <c r="O51" s="61"/>
      <c r="P51" s="60"/>
      <c r="Q51" s="60"/>
    </row>
    <row r="52" spans="1:17" x14ac:dyDescent="0.2">
      <c r="A52" s="64" t="s">
        <v>64</v>
      </c>
      <c r="B52" s="60">
        <f t="shared" si="10"/>
        <v>146</v>
      </c>
      <c r="C52" s="60">
        <v>24</v>
      </c>
      <c r="D52" s="60">
        <v>122</v>
      </c>
      <c r="E52" s="61">
        <f t="shared" ref="E52:E58" si="12">D52/B52</f>
        <v>0.83561643835616439</v>
      </c>
      <c r="F52" s="60">
        <v>0</v>
      </c>
      <c r="G52" s="60">
        <v>15</v>
      </c>
      <c r="H52" s="60">
        <v>22</v>
      </c>
      <c r="I52" s="60">
        <v>8</v>
      </c>
      <c r="J52" s="60">
        <v>0</v>
      </c>
      <c r="K52" s="60">
        <v>1</v>
      </c>
      <c r="L52" s="60">
        <v>6</v>
      </c>
      <c r="M52" s="60">
        <f t="shared" si="4"/>
        <v>52</v>
      </c>
      <c r="N52" s="60">
        <v>85</v>
      </c>
      <c r="O52" s="61">
        <f t="shared" si="3"/>
        <v>0.37956204379562042</v>
      </c>
      <c r="P52" s="60">
        <v>5</v>
      </c>
      <c r="Q52" s="60">
        <v>4</v>
      </c>
    </row>
    <row r="53" spans="1:17" x14ac:dyDescent="0.2">
      <c r="A53" s="64" t="s">
        <v>65</v>
      </c>
      <c r="B53" s="60">
        <f t="shared" si="10"/>
        <v>147</v>
      </c>
      <c r="C53" s="60">
        <v>43</v>
      </c>
      <c r="D53" s="60">
        <v>104</v>
      </c>
      <c r="E53" s="61">
        <f t="shared" si="12"/>
        <v>0.70748299319727892</v>
      </c>
      <c r="F53" s="60">
        <v>0</v>
      </c>
      <c r="G53" s="60">
        <v>23</v>
      </c>
      <c r="H53" s="60">
        <v>25</v>
      </c>
      <c r="I53" s="60">
        <v>26</v>
      </c>
      <c r="J53" s="60">
        <v>0</v>
      </c>
      <c r="K53" s="60">
        <v>3</v>
      </c>
      <c r="L53" s="60">
        <v>6</v>
      </c>
      <c r="M53" s="60">
        <f t="shared" si="4"/>
        <v>83</v>
      </c>
      <c r="N53" s="60">
        <v>53</v>
      </c>
      <c r="O53" s="61">
        <f t="shared" si="3"/>
        <v>0.61029411764705888</v>
      </c>
      <c r="P53" s="60">
        <v>3</v>
      </c>
      <c r="Q53" s="60">
        <v>8</v>
      </c>
    </row>
    <row r="54" spans="1:17" x14ac:dyDescent="0.2">
      <c r="A54" s="64" t="s">
        <v>66</v>
      </c>
      <c r="B54" s="60">
        <f t="shared" si="10"/>
        <v>186</v>
      </c>
      <c r="C54" s="60">
        <v>24</v>
      </c>
      <c r="D54" s="60">
        <v>162</v>
      </c>
      <c r="E54" s="61">
        <f t="shared" si="12"/>
        <v>0.87096774193548387</v>
      </c>
      <c r="F54" s="60">
        <v>0</v>
      </c>
      <c r="G54" s="60">
        <v>27</v>
      </c>
      <c r="H54" s="60">
        <v>25</v>
      </c>
      <c r="I54" s="60">
        <v>18</v>
      </c>
      <c r="J54" s="60">
        <v>0</v>
      </c>
      <c r="K54" s="60">
        <v>3</v>
      </c>
      <c r="L54" s="60">
        <v>3</v>
      </c>
      <c r="M54" s="60">
        <f t="shared" si="4"/>
        <v>76</v>
      </c>
      <c r="N54" s="60">
        <v>100</v>
      </c>
      <c r="O54" s="61">
        <f t="shared" si="3"/>
        <v>0.43181818181818182</v>
      </c>
      <c r="P54" s="60">
        <v>0</v>
      </c>
      <c r="Q54" s="60">
        <v>10</v>
      </c>
    </row>
    <row r="55" spans="1:17" x14ac:dyDescent="0.2">
      <c r="A55" s="64" t="s">
        <v>67</v>
      </c>
      <c r="B55" s="60">
        <f t="shared" si="10"/>
        <v>40</v>
      </c>
      <c r="C55" s="60">
        <v>4</v>
      </c>
      <c r="D55" s="60">
        <v>36</v>
      </c>
      <c r="E55" s="61">
        <f t="shared" si="12"/>
        <v>0.9</v>
      </c>
      <c r="F55" s="60">
        <v>0</v>
      </c>
      <c r="G55" s="60">
        <v>2</v>
      </c>
      <c r="H55" s="60">
        <v>9</v>
      </c>
      <c r="I55" s="60">
        <v>2</v>
      </c>
      <c r="J55" s="60">
        <v>0</v>
      </c>
      <c r="K55" s="60">
        <v>0</v>
      </c>
      <c r="L55" s="60">
        <v>1</v>
      </c>
      <c r="M55" s="60">
        <f t="shared" si="4"/>
        <v>14</v>
      </c>
      <c r="N55" s="60">
        <v>26</v>
      </c>
      <c r="O55" s="61">
        <f t="shared" si="3"/>
        <v>0.35</v>
      </c>
      <c r="P55" s="60">
        <v>0</v>
      </c>
      <c r="Q55" s="60">
        <v>0</v>
      </c>
    </row>
    <row r="56" spans="1:17" x14ac:dyDescent="0.2">
      <c r="A56" s="64" t="s">
        <v>68</v>
      </c>
      <c r="B56" s="60">
        <f t="shared" si="10"/>
        <v>15</v>
      </c>
      <c r="C56" s="60">
        <v>12</v>
      </c>
      <c r="D56" s="60">
        <v>3</v>
      </c>
      <c r="E56" s="61">
        <f t="shared" si="12"/>
        <v>0.2</v>
      </c>
      <c r="F56" s="60">
        <v>0</v>
      </c>
      <c r="G56" s="60">
        <v>1</v>
      </c>
      <c r="H56" s="60">
        <v>4</v>
      </c>
      <c r="I56" s="60">
        <v>2</v>
      </c>
      <c r="J56" s="60">
        <v>0</v>
      </c>
      <c r="K56" s="60">
        <v>0</v>
      </c>
      <c r="L56" s="60">
        <v>1</v>
      </c>
      <c r="M56" s="60">
        <f t="shared" si="4"/>
        <v>8</v>
      </c>
      <c r="N56" s="60">
        <v>7</v>
      </c>
      <c r="O56" s="61">
        <f t="shared" si="3"/>
        <v>0.53333333333333333</v>
      </c>
      <c r="P56" s="60">
        <v>0</v>
      </c>
      <c r="Q56" s="60">
        <v>0</v>
      </c>
    </row>
    <row r="57" spans="1:17" x14ac:dyDescent="0.25">
      <c r="A57" s="25" t="s">
        <v>69</v>
      </c>
      <c r="B57" s="60">
        <f t="shared" si="10"/>
        <v>534</v>
      </c>
      <c r="C57" s="60">
        <f>SUM(C52:C56)</f>
        <v>107</v>
      </c>
      <c r="D57" s="60">
        <f>SUM(D52:D56)</f>
        <v>427</v>
      </c>
      <c r="E57" s="61">
        <f t="shared" si="12"/>
        <v>0.79962546816479396</v>
      </c>
      <c r="F57" s="60">
        <f t="shared" ref="F57:L57" si="13">SUM(F52:F56)</f>
        <v>0</v>
      </c>
      <c r="G57" s="60">
        <f t="shared" si="13"/>
        <v>68</v>
      </c>
      <c r="H57" s="60">
        <f t="shared" si="13"/>
        <v>85</v>
      </c>
      <c r="I57" s="60">
        <f t="shared" si="13"/>
        <v>56</v>
      </c>
      <c r="J57" s="60">
        <f t="shared" si="13"/>
        <v>0</v>
      </c>
      <c r="K57" s="60">
        <f t="shared" si="13"/>
        <v>7</v>
      </c>
      <c r="L57" s="60">
        <f t="shared" si="13"/>
        <v>17</v>
      </c>
      <c r="M57" s="60">
        <f t="shared" si="4"/>
        <v>233</v>
      </c>
      <c r="N57" s="60">
        <f>SUM(N52:N56)</f>
        <v>271</v>
      </c>
      <c r="O57" s="61">
        <f t="shared" si="3"/>
        <v>0.46230158730158732</v>
      </c>
      <c r="P57" s="60">
        <f>SUM(P52:P56)</f>
        <v>8</v>
      </c>
      <c r="Q57" s="60">
        <f>SUM(Q52:Q56)</f>
        <v>22</v>
      </c>
    </row>
    <row r="58" spans="1:17" x14ac:dyDescent="0.25">
      <c r="A58" s="34" t="s">
        <v>70</v>
      </c>
      <c r="B58" s="70">
        <f t="shared" si="10"/>
        <v>533</v>
      </c>
      <c r="C58" s="72">
        <v>106</v>
      </c>
      <c r="D58" s="72">
        <v>427</v>
      </c>
      <c r="E58" s="71">
        <f t="shared" si="12"/>
        <v>0.80112570356472801</v>
      </c>
      <c r="F58" s="72">
        <v>0</v>
      </c>
      <c r="G58" s="72">
        <v>68</v>
      </c>
      <c r="H58" s="72">
        <v>85</v>
      </c>
      <c r="I58" s="72">
        <v>55</v>
      </c>
      <c r="J58" s="72">
        <v>0</v>
      </c>
      <c r="K58" s="72">
        <v>7</v>
      </c>
      <c r="L58" s="72">
        <v>17</v>
      </c>
      <c r="M58" s="70">
        <f t="shared" si="4"/>
        <v>232</v>
      </c>
      <c r="N58" s="72">
        <v>271</v>
      </c>
      <c r="O58" s="71">
        <f t="shared" si="3"/>
        <v>0.46123260437375746</v>
      </c>
      <c r="P58" s="72">
        <v>8</v>
      </c>
      <c r="Q58" s="72">
        <v>22</v>
      </c>
    </row>
    <row r="59" spans="1:17" x14ac:dyDescent="0.2">
      <c r="A59" s="88" t="s">
        <v>71</v>
      </c>
      <c r="B59" s="60"/>
      <c r="C59" s="60"/>
      <c r="D59" s="60"/>
      <c r="E59" s="61"/>
      <c r="F59" s="60"/>
      <c r="G59" s="60"/>
      <c r="H59" s="60"/>
      <c r="I59" s="60"/>
      <c r="J59" s="60"/>
      <c r="K59" s="60"/>
      <c r="L59" s="60"/>
      <c r="M59" s="60"/>
      <c r="N59" s="60"/>
      <c r="O59" s="61"/>
      <c r="P59" s="60"/>
      <c r="Q59" s="60"/>
    </row>
    <row r="60" spans="1:17" x14ac:dyDescent="0.2">
      <c r="A60" s="64" t="s">
        <v>58</v>
      </c>
      <c r="B60" s="60">
        <f t="shared" si="10"/>
        <v>26</v>
      </c>
      <c r="C60" s="60">
        <v>16</v>
      </c>
      <c r="D60" s="60">
        <v>10</v>
      </c>
      <c r="E60" s="61">
        <f>D60/B60</f>
        <v>0.38461538461538464</v>
      </c>
      <c r="F60" s="60">
        <v>0</v>
      </c>
      <c r="G60" s="60">
        <v>11</v>
      </c>
      <c r="H60" s="60">
        <v>5</v>
      </c>
      <c r="I60" s="60">
        <v>4</v>
      </c>
      <c r="J60" s="60">
        <v>0</v>
      </c>
      <c r="K60" s="60">
        <v>0</v>
      </c>
      <c r="L60" s="60">
        <v>1</v>
      </c>
      <c r="M60" s="60">
        <f t="shared" si="4"/>
        <v>21</v>
      </c>
      <c r="N60" s="60">
        <v>2</v>
      </c>
      <c r="O60" s="61">
        <f t="shared" si="3"/>
        <v>0.91304347826086951</v>
      </c>
      <c r="P60" s="60">
        <v>2</v>
      </c>
      <c r="Q60" s="60">
        <v>1</v>
      </c>
    </row>
    <row r="61" spans="1:17" x14ac:dyDescent="0.2">
      <c r="A61" s="64" t="s">
        <v>72</v>
      </c>
      <c r="B61" s="60">
        <f t="shared" si="10"/>
        <v>414</v>
      </c>
      <c r="C61" s="60">
        <v>211</v>
      </c>
      <c r="D61" s="60">
        <v>203</v>
      </c>
      <c r="E61" s="61">
        <f>D61/B61</f>
        <v>0.49033816425120774</v>
      </c>
      <c r="F61" s="60">
        <v>0</v>
      </c>
      <c r="G61" s="60">
        <v>100</v>
      </c>
      <c r="H61" s="60">
        <v>52</v>
      </c>
      <c r="I61" s="60">
        <v>52</v>
      </c>
      <c r="J61" s="60">
        <v>0</v>
      </c>
      <c r="K61" s="60">
        <v>1</v>
      </c>
      <c r="L61" s="60">
        <v>10</v>
      </c>
      <c r="M61" s="60">
        <f t="shared" si="4"/>
        <v>215</v>
      </c>
      <c r="N61" s="60">
        <v>132</v>
      </c>
      <c r="O61" s="61">
        <f t="shared" si="3"/>
        <v>0.6195965417867435</v>
      </c>
      <c r="P61" s="60">
        <v>55</v>
      </c>
      <c r="Q61" s="60">
        <v>12</v>
      </c>
    </row>
    <row r="62" spans="1:17" x14ac:dyDescent="0.25">
      <c r="A62" s="25" t="s">
        <v>73</v>
      </c>
      <c r="B62" s="60">
        <f>SUM(B60:B61)</f>
        <v>440</v>
      </c>
      <c r="C62" s="60">
        <f>SUM(C60:C61)</f>
        <v>227</v>
      </c>
      <c r="D62" s="60">
        <f>SUM(D60:D61)</f>
        <v>213</v>
      </c>
      <c r="E62" s="61">
        <f>D62/B62</f>
        <v>0.48409090909090907</v>
      </c>
      <c r="F62" s="60">
        <f t="shared" ref="F62:L62" si="14">SUM(F60:F61)</f>
        <v>0</v>
      </c>
      <c r="G62" s="60">
        <f t="shared" si="14"/>
        <v>111</v>
      </c>
      <c r="H62" s="60">
        <f t="shared" si="14"/>
        <v>57</v>
      </c>
      <c r="I62" s="60">
        <f t="shared" si="14"/>
        <v>56</v>
      </c>
      <c r="J62" s="60">
        <f t="shared" si="14"/>
        <v>0</v>
      </c>
      <c r="K62" s="60">
        <f t="shared" si="14"/>
        <v>1</v>
      </c>
      <c r="L62" s="60">
        <f t="shared" si="14"/>
        <v>11</v>
      </c>
      <c r="M62" s="60">
        <f t="shared" si="4"/>
        <v>236</v>
      </c>
      <c r="N62" s="60">
        <f>SUM(N60:N61)</f>
        <v>134</v>
      </c>
      <c r="O62" s="61">
        <f t="shared" si="3"/>
        <v>0.63783783783783787</v>
      </c>
      <c r="P62" s="60">
        <f>SUM(P60:P61)</f>
        <v>57</v>
      </c>
      <c r="Q62" s="60">
        <f>SUM(Q60:Q61)</f>
        <v>13</v>
      </c>
    </row>
    <row r="63" spans="1:17" x14ac:dyDescent="0.25">
      <c r="A63" s="34" t="s">
        <v>74</v>
      </c>
      <c r="B63" s="70">
        <f t="shared" si="10"/>
        <v>439</v>
      </c>
      <c r="C63" s="70">
        <v>227</v>
      </c>
      <c r="D63" s="70">
        <v>212</v>
      </c>
      <c r="E63" s="71">
        <f>D63/B63</f>
        <v>0.48291571753986334</v>
      </c>
      <c r="F63" s="70">
        <v>0</v>
      </c>
      <c r="G63" s="70">
        <v>110</v>
      </c>
      <c r="H63" s="70">
        <v>57</v>
      </c>
      <c r="I63" s="70">
        <v>56</v>
      </c>
      <c r="J63" s="70">
        <v>0</v>
      </c>
      <c r="K63" s="70">
        <v>1</v>
      </c>
      <c r="L63" s="70">
        <v>11</v>
      </c>
      <c r="M63" s="70">
        <f t="shared" si="4"/>
        <v>235</v>
      </c>
      <c r="N63" s="70">
        <v>134</v>
      </c>
      <c r="O63" s="71">
        <f t="shared" si="3"/>
        <v>0.63685636856368566</v>
      </c>
      <c r="P63" s="70">
        <v>57</v>
      </c>
      <c r="Q63" s="70">
        <v>13</v>
      </c>
    </row>
    <row r="64" spans="1:17" x14ac:dyDescent="0.2">
      <c r="A64" s="88" t="s">
        <v>75</v>
      </c>
      <c r="B64" s="60"/>
      <c r="C64" s="60"/>
      <c r="D64" s="60"/>
      <c r="E64" s="61"/>
      <c r="F64" s="60"/>
      <c r="G64" s="60"/>
      <c r="H64" s="60"/>
      <c r="I64" s="60"/>
      <c r="J64" s="60"/>
      <c r="K64" s="60"/>
      <c r="L64" s="60"/>
      <c r="M64" s="60"/>
      <c r="N64" s="60"/>
      <c r="O64" s="61"/>
      <c r="P64" s="60"/>
      <c r="Q64" s="60"/>
    </row>
    <row r="65" spans="1:19" x14ac:dyDescent="0.25">
      <c r="A65" s="1" t="s">
        <v>76</v>
      </c>
      <c r="B65" s="60">
        <f t="shared" si="10"/>
        <v>40</v>
      </c>
      <c r="C65" s="60">
        <v>6</v>
      </c>
      <c r="D65" s="60">
        <v>34</v>
      </c>
      <c r="E65" s="61">
        <f>D65/B65</f>
        <v>0.85</v>
      </c>
      <c r="F65" s="60">
        <v>3</v>
      </c>
      <c r="G65" s="60">
        <v>5</v>
      </c>
      <c r="H65" s="60">
        <v>5</v>
      </c>
      <c r="I65" s="60">
        <v>6</v>
      </c>
      <c r="J65" s="60">
        <v>0</v>
      </c>
      <c r="K65" s="60">
        <v>0</v>
      </c>
      <c r="L65" s="60">
        <v>4</v>
      </c>
      <c r="M65" s="60">
        <f t="shared" si="4"/>
        <v>23</v>
      </c>
      <c r="N65" s="60">
        <v>15</v>
      </c>
      <c r="O65" s="61">
        <f t="shared" si="3"/>
        <v>0.60526315789473684</v>
      </c>
      <c r="P65" s="60">
        <v>2</v>
      </c>
      <c r="Q65" s="60">
        <v>0</v>
      </c>
    </row>
    <row r="66" spans="1:19" x14ac:dyDescent="0.25">
      <c r="A66" s="25" t="s">
        <v>77</v>
      </c>
      <c r="B66" s="60">
        <f t="shared" si="10"/>
        <v>40</v>
      </c>
      <c r="C66" s="60">
        <f>SUM(C65)</f>
        <v>6</v>
      </c>
      <c r="D66" s="60">
        <f t="shared" ref="D66:L66" si="15">SUM(D65)</f>
        <v>34</v>
      </c>
      <c r="E66" s="61">
        <f>D66/B66</f>
        <v>0.85</v>
      </c>
      <c r="F66" s="60">
        <f t="shared" si="15"/>
        <v>3</v>
      </c>
      <c r="G66" s="60">
        <f t="shared" si="15"/>
        <v>5</v>
      </c>
      <c r="H66" s="60">
        <f t="shared" si="15"/>
        <v>5</v>
      </c>
      <c r="I66" s="60">
        <f t="shared" si="15"/>
        <v>6</v>
      </c>
      <c r="J66" s="60">
        <f t="shared" si="15"/>
        <v>0</v>
      </c>
      <c r="K66" s="60">
        <f t="shared" si="15"/>
        <v>0</v>
      </c>
      <c r="L66" s="60">
        <f t="shared" si="15"/>
        <v>4</v>
      </c>
      <c r="M66" s="60">
        <f t="shared" si="4"/>
        <v>23</v>
      </c>
      <c r="N66" s="60">
        <f>SUM(N65)</f>
        <v>15</v>
      </c>
      <c r="O66" s="61">
        <f t="shared" si="3"/>
        <v>0.60526315789473684</v>
      </c>
      <c r="P66" s="60">
        <v>2</v>
      </c>
      <c r="Q66" s="60">
        <f>SUM(Q65)</f>
        <v>0</v>
      </c>
    </row>
    <row r="67" spans="1:19" x14ac:dyDescent="0.25">
      <c r="A67" s="34" t="s">
        <v>78</v>
      </c>
      <c r="B67" s="4">
        <f t="shared" si="10"/>
        <v>40</v>
      </c>
      <c r="C67" s="4">
        <v>6</v>
      </c>
      <c r="D67" s="4">
        <v>34</v>
      </c>
      <c r="E67" s="71">
        <f>D67/B67</f>
        <v>0.85</v>
      </c>
      <c r="F67" s="4">
        <v>3</v>
      </c>
      <c r="G67" s="4">
        <v>5</v>
      </c>
      <c r="H67" s="4">
        <v>5</v>
      </c>
      <c r="I67" s="4">
        <v>6</v>
      </c>
      <c r="J67" s="4">
        <v>0</v>
      </c>
      <c r="K67" s="4">
        <v>0</v>
      </c>
      <c r="L67" s="4">
        <v>4</v>
      </c>
      <c r="M67" s="70">
        <f t="shared" si="4"/>
        <v>23</v>
      </c>
      <c r="N67" s="4">
        <v>15</v>
      </c>
      <c r="O67" s="71">
        <f t="shared" si="3"/>
        <v>0.60526315789473684</v>
      </c>
      <c r="P67" s="4">
        <v>2</v>
      </c>
      <c r="Q67" s="4">
        <v>0</v>
      </c>
    </row>
    <row r="68" spans="1:19" x14ac:dyDescent="0.2">
      <c r="A68" s="90" t="s">
        <v>79</v>
      </c>
      <c r="B68" s="60"/>
      <c r="C68" s="60"/>
      <c r="D68" s="60"/>
      <c r="E68" s="61"/>
      <c r="F68" s="60"/>
      <c r="G68" s="60"/>
      <c r="H68" s="60"/>
      <c r="I68" s="60"/>
      <c r="J68" s="60"/>
      <c r="K68" s="60"/>
      <c r="L68" s="60"/>
      <c r="M68" s="60"/>
      <c r="N68" s="60"/>
      <c r="O68" s="61"/>
      <c r="P68" s="60"/>
      <c r="Q68" s="60"/>
    </row>
    <row r="69" spans="1:19" x14ac:dyDescent="0.2">
      <c r="A69" s="64" t="s">
        <v>80</v>
      </c>
      <c r="B69" s="60">
        <f t="shared" ref="B69:B74" si="16">C69+D69</f>
        <v>3</v>
      </c>
      <c r="C69" s="60">
        <v>1</v>
      </c>
      <c r="D69" s="60">
        <v>2</v>
      </c>
      <c r="E69" s="61">
        <f t="shared" ref="E69:E74" si="17">D69/B69</f>
        <v>0.66666666666666663</v>
      </c>
      <c r="F69" s="60">
        <v>0</v>
      </c>
      <c r="G69" s="60">
        <v>1</v>
      </c>
      <c r="H69" s="60">
        <v>2</v>
      </c>
      <c r="I69" s="60">
        <v>0</v>
      </c>
      <c r="J69" s="60">
        <v>0</v>
      </c>
      <c r="K69" s="60">
        <v>0</v>
      </c>
      <c r="L69" s="60">
        <v>0</v>
      </c>
      <c r="M69" s="60">
        <f t="shared" ref="M69:M73" si="18">SUM(F69:L69)</f>
        <v>3</v>
      </c>
      <c r="N69" s="60">
        <v>0</v>
      </c>
      <c r="O69" s="61">
        <f t="shared" ref="O69:O74" si="19">M69/(M69+N69)</f>
        <v>1</v>
      </c>
      <c r="P69" s="60">
        <v>0</v>
      </c>
      <c r="Q69" s="60">
        <v>0</v>
      </c>
    </row>
    <row r="70" spans="1:19" x14ac:dyDescent="0.2">
      <c r="A70" s="64" t="s">
        <v>81</v>
      </c>
      <c r="B70" s="60">
        <f t="shared" si="16"/>
        <v>14</v>
      </c>
      <c r="C70" s="60">
        <v>6</v>
      </c>
      <c r="D70" s="60">
        <v>8</v>
      </c>
      <c r="E70" s="61">
        <f t="shared" si="17"/>
        <v>0.5714285714285714</v>
      </c>
      <c r="F70" s="60">
        <v>0</v>
      </c>
      <c r="G70" s="60">
        <v>3</v>
      </c>
      <c r="H70" s="60">
        <v>0</v>
      </c>
      <c r="I70" s="60">
        <v>2</v>
      </c>
      <c r="J70" s="60">
        <v>0</v>
      </c>
      <c r="K70" s="60">
        <v>0</v>
      </c>
      <c r="L70" s="60">
        <v>0</v>
      </c>
      <c r="M70" s="60">
        <f t="shared" si="18"/>
        <v>5</v>
      </c>
      <c r="N70" s="60">
        <v>8</v>
      </c>
      <c r="O70" s="61">
        <f t="shared" si="19"/>
        <v>0.38461538461538464</v>
      </c>
      <c r="P70" s="60">
        <v>0</v>
      </c>
      <c r="Q70" s="60">
        <v>1</v>
      </c>
    </row>
    <row r="71" spans="1:19" s="86" customFormat="1" x14ac:dyDescent="0.2">
      <c r="A71" s="91" t="s">
        <v>82</v>
      </c>
      <c r="B71" s="60">
        <f t="shared" si="16"/>
        <v>24</v>
      </c>
      <c r="C71" s="60">
        <v>10</v>
      </c>
      <c r="D71" s="60">
        <v>14</v>
      </c>
      <c r="E71" s="61">
        <f t="shared" si="17"/>
        <v>0.58333333333333337</v>
      </c>
      <c r="F71" s="60">
        <v>0</v>
      </c>
      <c r="G71" s="60">
        <v>3</v>
      </c>
      <c r="H71" s="60">
        <v>0</v>
      </c>
      <c r="I71" s="60">
        <v>2</v>
      </c>
      <c r="J71" s="60">
        <v>0</v>
      </c>
      <c r="K71" s="60">
        <v>1</v>
      </c>
      <c r="L71" s="60">
        <v>1</v>
      </c>
      <c r="M71" s="60">
        <f t="shared" si="18"/>
        <v>7</v>
      </c>
      <c r="N71" s="60">
        <v>17</v>
      </c>
      <c r="O71" s="61">
        <f t="shared" si="19"/>
        <v>0.29166666666666669</v>
      </c>
      <c r="P71" s="60">
        <v>1</v>
      </c>
      <c r="Q71" s="60">
        <v>0</v>
      </c>
      <c r="R71" s="80"/>
      <c r="S71" s="80"/>
    </row>
    <row r="72" spans="1:19" x14ac:dyDescent="0.25">
      <c r="A72" s="25" t="s">
        <v>83</v>
      </c>
      <c r="B72" s="60">
        <f>SUM(C72:D72)</f>
        <v>41</v>
      </c>
      <c r="C72" s="60">
        <f>SUM(C69:C71)</f>
        <v>17</v>
      </c>
      <c r="D72" s="60">
        <f t="shared" ref="D72:L72" si="20">SUM(D69:D71)</f>
        <v>24</v>
      </c>
      <c r="E72" s="61">
        <f t="shared" si="17"/>
        <v>0.58536585365853655</v>
      </c>
      <c r="F72" s="60">
        <f t="shared" si="20"/>
        <v>0</v>
      </c>
      <c r="G72" s="60">
        <f t="shared" si="20"/>
        <v>7</v>
      </c>
      <c r="H72" s="60">
        <f t="shared" si="20"/>
        <v>2</v>
      </c>
      <c r="I72" s="60">
        <f t="shared" si="20"/>
        <v>4</v>
      </c>
      <c r="J72" s="60">
        <f t="shared" si="20"/>
        <v>0</v>
      </c>
      <c r="K72" s="60">
        <f t="shared" si="20"/>
        <v>1</v>
      </c>
      <c r="L72" s="60">
        <f t="shared" si="20"/>
        <v>1</v>
      </c>
      <c r="M72" s="60">
        <f t="shared" si="18"/>
        <v>15</v>
      </c>
      <c r="N72" s="60">
        <f>SUM(N69:N71)</f>
        <v>25</v>
      </c>
      <c r="O72" s="61">
        <f t="shared" si="19"/>
        <v>0.375</v>
      </c>
      <c r="P72" s="60">
        <f>SUM(P69:P71)</f>
        <v>1</v>
      </c>
      <c r="Q72" s="60">
        <f>SUM(Q69:Q71)</f>
        <v>1</v>
      </c>
    </row>
    <row r="73" spans="1:19" x14ac:dyDescent="0.25">
      <c r="A73" s="34" t="s">
        <v>84</v>
      </c>
      <c r="B73" s="4">
        <f t="shared" si="16"/>
        <v>51</v>
      </c>
      <c r="C73" s="4">
        <v>20</v>
      </c>
      <c r="D73" s="4">
        <v>31</v>
      </c>
      <c r="E73" s="73">
        <f t="shared" si="17"/>
        <v>0.60784313725490191</v>
      </c>
      <c r="F73" s="4">
        <v>0</v>
      </c>
      <c r="G73" s="4">
        <v>9</v>
      </c>
      <c r="H73" s="4">
        <v>3</v>
      </c>
      <c r="I73" s="4">
        <v>4</v>
      </c>
      <c r="J73" s="4">
        <v>0</v>
      </c>
      <c r="K73" s="4">
        <v>1</v>
      </c>
      <c r="L73" s="4">
        <v>3</v>
      </c>
      <c r="M73" s="4">
        <f t="shared" si="18"/>
        <v>20</v>
      </c>
      <c r="N73" s="4">
        <v>29</v>
      </c>
      <c r="O73" s="73">
        <f t="shared" si="19"/>
        <v>0.40816326530612246</v>
      </c>
      <c r="P73" s="4">
        <v>2</v>
      </c>
      <c r="Q73" s="4">
        <v>1</v>
      </c>
    </row>
    <row r="74" spans="1:19" x14ac:dyDescent="0.25">
      <c r="A74" s="92" t="s">
        <v>85</v>
      </c>
      <c r="B74" s="29">
        <f t="shared" si="16"/>
        <v>2388</v>
      </c>
      <c r="C74" s="29">
        <f>C37+C50+C58+C63+C67+C73</f>
        <v>908</v>
      </c>
      <c r="D74" s="29">
        <f>D37+D50+D58+D63+D67+D73</f>
        <v>1480</v>
      </c>
      <c r="E74" s="67">
        <f t="shared" si="17"/>
        <v>0.61976549413735338</v>
      </c>
      <c r="F74" s="6">
        <f>F37+F50+F58+F63+F67+F73</f>
        <v>3</v>
      </c>
      <c r="G74" s="6">
        <f t="shared" ref="G74:N74" si="21">G37+G50+G58+G63+G67+G73</f>
        <v>365</v>
      </c>
      <c r="H74" s="6">
        <f t="shared" si="21"/>
        <v>356</v>
      </c>
      <c r="I74" s="6">
        <f t="shared" si="21"/>
        <v>377</v>
      </c>
      <c r="J74" s="6">
        <f t="shared" si="21"/>
        <v>0</v>
      </c>
      <c r="K74" s="6">
        <f t="shared" si="21"/>
        <v>25</v>
      </c>
      <c r="L74" s="6">
        <f t="shared" si="21"/>
        <v>89</v>
      </c>
      <c r="M74" s="6">
        <f t="shared" si="21"/>
        <v>1215</v>
      </c>
      <c r="N74" s="6">
        <f t="shared" si="21"/>
        <v>928</v>
      </c>
      <c r="O74" s="67">
        <f t="shared" si="19"/>
        <v>0.56696220251983198</v>
      </c>
      <c r="P74" s="6">
        <f>P37+P50+P58+P63+P67+P73</f>
        <v>149</v>
      </c>
      <c r="Q74" s="6">
        <f>Q37+Q50+Q58+Q63+Q67+Q73</f>
        <v>97</v>
      </c>
    </row>
  </sheetData>
  <pageMargins left="0.7" right="0.7" top="0.75" bottom="0.75" header="0.3" footer="0.3"/>
  <pageSetup scale="50" orientation="portrait" r:id="rId1"/>
  <headerFooter>
    <oddHeader xml:space="preserve">&amp;L&amp;"-,Bold"&amp;11Program Level Data &amp;C&amp;"-,Bold"&amp;11Table 34&amp;R&amp;"-,Bold"&amp;11Undergraduate Degrees by Gender and Ethnicity 
</oddHeader>
    <oddFooter>&amp;L&amp;"-,Bold"&amp;11Office of Institutional Research, UMass Boston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C3B5D-D94B-47F0-9434-8B6DF43A7923}">
  <dimension ref="A1:Q82"/>
  <sheetViews>
    <sheetView zoomScaleNormal="100" workbookViewId="0">
      <pane ySplit="4" topLeftCell="A29" activePane="bottomLeft" state="frozen"/>
      <selection pane="bottomLeft" activeCell="C82" sqref="C82"/>
    </sheetView>
  </sheetViews>
  <sheetFormatPr defaultRowHeight="12.75" x14ac:dyDescent="0.2"/>
  <cols>
    <col min="1" max="1" width="46.42578125" customWidth="1"/>
    <col min="2" max="2" width="7.85546875" customWidth="1"/>
    <col min="3" max="3" width="6.85546875" customWidth="1"/>
    <col min="7" max="7" width="7.85546875" customWidth="1"/>
    <col min="14" max="14" width="8.140625" customWidth="1"/>
    <col min="17" max="17" width="9.28515625" customWidth="1"/>
  </cols>
  <sheetData>
    <row r="1" spans="1:17" ht="18" x14ac:dyDescent="0.25">
      <c r="A1" s="53" t="s">
        <v>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3"/>
      <c r="N1" s="2"/>
      <c r="O1" s="2"/>
      <c r="P1" s="2"/>
      <c r="Q1" s="2"/>
    </row>
    <row r="2" spans="1:17" ht="15" x14ac:dyDescent="0.25">
      <c r="A2" s="59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75.75" thickBot="1" x14ac:dyDescent="0.3">
      <c r="A4" s="74"/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11</v>
      </c>
      <c r="M4" s="33" t="s">
        <v>12</v>
      </c>
      <c r="N4" s="32" t="s">
        <v>13</v>
      </c>
      <c r="O4" s="32" t="s">
        <v>14</v>
      </c>
      <c r="P4" s="32" t="s">
        <v>15</v>
      </c>
      <c r="Q4" s="32" t="s">
        <v>16</v>
      </c>
    </row>
    <row r="5" spans="1:17" ht="15" customHeight="1" x14ac:dyDescent="0.25">
      <c r="A5" s="79" t="s">
        <v>17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5" customHeight="1" x14ac:dyDescent="0.2">
      <c r="A6" s="77" t="s">
        <v>18</v>
      </c>
      <c r="B6" s="60">
        <f t="shared" ref="B6:B37" si="0">C6+D6</f>
        <v>8</v>
      </c>
      <c r="C6" s="60">
        <v>2</v>
      </c>
      <c r="D6" s="60">
        <v>6</v>
      </c>
      <c r="E6" s="61">
        <f t="shared" ref="E6:E75" si="1">D6/B6</f>
        <v>0.75</v>
      </c>
      <c r="F6" s="60">
        <v>0</v>
      </c>
      <c r="G6" s="60">
        <v>0</v>
      </c>
      <c r="H6" s="60">
        <v>4</v>
      </c>
      <c r="I6" s="60">
        <v>2</v>
      </c>
      <c r="J6" s="60">
        <v>0</v>
      </c>
      <c r="K6" s="60">
        <v>0</v>
      </c>
      <c r="L6" s="60">
        <v>2</v>
      </c>
      <c r="M6" s="60">
        <f>SUM(F6:L6)</f>
        <v>8</v>
      </c>
      <c r="N6" s="60">
        <v>0</v>
      </c>
      <c r="O6" s="61">
        <f>M6/(M6+N6)</f>
        <v>1</v>
      </c>
      <c r="P6" s="60">
        <v>0</v>
      </c>
      <c r="Q6" s="60">
        <v>0</v>
      </c>
    </row>
    <row r="7" spans="1:17" ht="15" customHeight="1" x14ac:dyDescent="0.2">
      <c r="A7" s="77" t="s">
        <v>20</v>
      </c>
      <c r="B7" s="60">
        <f t="shared" si="0"/>
        <v>4</v>
      </c>
      <c r="C7" s="60">
        <v>2</v>
      </c>
      <c r="D7" s="60">
        <v>2</v>
      </c>
      <c r="E7" s="61">
        <f t="shared" si="1"/>
        <v>0.5</v>
      </c>
      <c r="F7" s="60">
        <v>0</v>
      </c>
      <c r="G7" s="60">
        <v>0</v>
      </c>
      <c r="H7" s="60">
        <v>1</v>
      </c>
      <c r="I7" s="60">
        <v>0</v>
      </c>
      <c r="J7" s="60">
        <v>0</v>
      </c>
      <c r="K7" s="60">
        <v>0</v>
      </c>
      <c r="L7" s="60">
        <v>0</v>
      </c>
      <c r="M7" s="60">
        <f>SUM(J4)</f>
        <v>0</v>
      </c>
      <c r="N7" s="60">
        <v>3</v>
      </c>
      <c r="O7" s="61">
        <f t="shared" ref="O7:O73" si="2">M7/(M7+N7)</f>
        <v>0</v>
      </c>
      <c r="P7" s="60">
        <v>0</v>
      </c>
      <c r="Q7" s="60">
        <v>0</v>
      </c>
    </row>
    <row r="8" spans="1:17" ht="15" customHeight="1" x14ac:dyDescent="0.2">
      <c r="A8" s="77" t="s">
        <v>21</v>
      </c>
      <c r="B8" s="60">
        <f t="shared" si="0"/>
        <v>27</v>
      </c>
      <c r="C8" s="60">
        <v>7</v>
      </c>
      <c r="D8" s="60">
        <v>20</v>
      </c>
      <c r="E8" s="61">
        <f t="shared" si="1"/>
        <v>0.7407407407407407</v>
      </c>
      <c r="F8" s="60">
        <v>0</v>
      </c>
      <c r="G8" s="60">
        <v>1</v>
      </c>
      <c r="H8" s="60">
        <v>2</v>
      </c>
      <c r="I8" s="60">
        <v>9</v>
      </c>
      <c r="J8" s="60">
        <v>0</v>
      </c>
      <c r="K8" s="60">
        <v>0</v>
      </c>
      <c r="L8" s="60">
        <v>1</v>
      </c>
      <c r="M8" s="60">
        <f>SUM(G8:L8)</f>
        <v>13</v>
      </c>
      <c r="N8" s="60">
        <v>14</v>
      </c>
      <c r="O8" s="61">
        <f t="shared" si="2"/>
        <v>0.48148148148148145</v>
      </c>
      <c r="P8" s="60">
        <v>0</v>
      </c>
      <c r="Q8" s="60">
        <v>0</v>
      </c>
    </row>
    <row r="9" spans="1:17" ht="15" customHeight="1" x14ac:dyDescent="0.2">
      <c r="A9" s="77" t="s">
        <v>22</v>
      </c>
      <c r="B9" s="60">
        <v>31</v>
      </c>
      <c r="C9" s="60">
        <v>6</v>
      </c>
      <c r="D9" s="60">
        <v>25</v>
      </c>
      <c r="E9" s="61">
        <f t="shared" si="1"/>
        <v>0.80645161290322576</v>
      </c>
      <c r="F9" s="60">
        <v>0</v>
      </c>
      <c r="G9" s="60">
        <v>3</v>
      </c>
      <c r="H9" s="60">
        <v>1</v>
      </c>
      <c r="I9" s="60">
        <v>8</v>
      </c>
      <c r="J9" s="60">
        <v>0</v>
      </c>
      <c r="K9" s="60">
        <v>0</v>
      </c>
      <c r="L9" s="60">
        <v>2</v>
      </c>
      <c r="M9" s="60">
        <f t="shared" ref="M9:M75" si="3">SUM(F9:L9)</f>
        <v>14</v>
      </c>
      <c r="N9" s="60">
        <v>12</v>
      </c>
      <c r="O9" s="61">
        <f t="shared" si="2"/>
        <v>0.53846153846153844</v>
      </c>
      <c r="P9" s="60">
        <v>4</v>
      </c>
      <c r="Q9" s="60">
        <v>1</v>
      </c>
    </row>
    <row r="10" spans="1:17" ht="15" customHeight="1" x14ac:dyDescent="0.2">
      <c r="A10" s="77" t="s">
        <v>23</v>
      </c>
      <c r="B10" s="60">
        <f t="shared" si="0"/>
        <v>4</v>
      </c>
      <c r="C10" s="60">
        <v>1</v>
      </c>
      <c r="D10" s="60">
        <v>3</v>
      </c>
      <c r="E10" s="61">
        <f t="shared" si="1"/>
        <v>0.75</v>
      </c>
      <c r="F10" s="60">
        <v>0</v>
      </c>
      <c r="G10" s="60">
        <v>2</v>
      </c>
      <c r="H10" s="60">
        <v>0</v>
      </c>
      <c r="I10" s="60">
        <v>0</v>
      </c>
      <c r="J10" s="60">
        <v>0</v>
      </c>
      <c r="K10" s="60">
        <v>0</v>
      </c>
      <c r="L10" s="60">
        <v>0</v>
      </c>
      <c r="M10" s="60">
        <f t="shared" si="3"/>
        <v>2</v>
      </c>
      <c r="N10" s="60">
        <v>2</v>
      </c>
      <c r="O10" s="61">
        <f t="shared" si="2"/>
        <v>0.5</v>
      </c>
      <c r="P10" s="60">
        <v>0</v>
      </c>
      <c r="Q10" s="60">
        <v>0</v>
      </c>
    </row>
    <row r="11" spans="1:17" ht="15" customHeight="1" x14ac:dyDescent="0.2">
      <c r="A11" s="77" t="s">
        <v>87</v>
      </c>
      <c r="B11" s="60">
        <f t="shared" si="0"/>
        <v>2</v>
      </c>
      <c r="C11" s="60">
        <v>0</v>
      </c>
      <c r="D11" s="60">
        <v>2</v>
      </c>
      <c r="E11" s="61">
        <f t="shared" si="1"/>
        <v>1</v>
      </c>
      <c r="F11" s="60">
        <v>0</v>
      </c>
      <c r="G11" s="60">
        <v>0</v>
      </c>
      <c r="H11" s="60">
        <v>0</v>
      </c>
      <c r="I11" s="60">
        <v>0</v>
      </c>
      <c r="J11" s="60">
        <v>0</v>
      </c>
      <c r="K11" s="60">
        <v>0</v>
      </c>
      <c r="L11" s="60">
        <v>0</v>
      </c>
      <c r="M11" s="60">
        <f t="shared" si="3"/>
        <v>0</v>
      </c>
      <c r="N11" s="60">
        <v>2</v>
      </c>
      <c r="O11" s="61">
        <f t="shared" si="2"/>
        <v>0</v>
      </c>
      <c r="P11" s="60">
        <v>0</v>
      </c>
      <c r="Q11" s="60">
        <v>0</v>
      </c>
    </row>
    <row r="12" spans="1:17" ht="15" customHeight="1" x14ac:dyDescent="0.2">
      <c r="A12" s="77" t="s">
        <v>24</v>
      </c>
      <c r="B12" s="60">
        <f t="shared" si="0"/>
        <v>4</v>
      </c>
      <c r="C12" s="60">
        <v>3</v>
      </c>
      <c r="D12" s="60">
        <v>1</v>
      </c>
      <c r="E12" s="61">
        <f t="shared" si="1"/>
        <v>0.25</v>
      </c>
      <c r="F12" s="60">
        <v>0</v>
      </c>
      <c r="G12" s="60">
        <v>0</v>
      </c>
      <c r="H12" s="60">
        <v>0</v>
      </c>
      <c r="I12" s="60">
        <v>1</v>
      </c>
      <c r="J12" s="60">
        <v>0</v>
      </c>
      <c r="K12" s="60">
        <v>0</v>
      </c>
      <c r="L12" s="60">
        <v>0</v>
      </c>
      <c r="M12" s="60">
        <f t="shared" si="3"/>
        <v>1</v>
      </c>
      <c r="N12" s="60">
        <v>2</v>
      </c>
      <c r="O12" s="61">
        <f t="shared" si="2"/>
        <v>0.33333333333333331</v>
      </c>
      <c r="P12" s="60">
        <v>0</v>
      </c>
      <c r="Q12" s="60">
        <v>1</v>
      </c>
    </row>
    <row r="13" spans="1:17" ht="15" customHeight="1" x14ac:dyDescent="0.2">
      <c r="A13" s="77" t="s">
        <v>25</v>
      </c>
      <c r="B13" s="60">
        <f t="shared" si="0"/>
        <v>97</v>
      </c>
      <c r="C13" s="60">
        <v>42</v>
      </c>
      <c r="D13" s="60">
        <v>55</v>
      </c>
      <c r="E13" s="61">
        <f t="shared" si="1"/>
        <v>0.5670103092783505</v>
      </c>
      <c r="F13" s="60">
        <v>0</v>
      </c>
      <c r="G13" s="60">
        <v>12</v>
      </c>
      <c r="H13" s="60">
        <v>15</v>
      </c>
      <c r="I13" s="60">
        <v>12</v>
      </c>
      <c r="J13" s="60">
        <v>0</v>
      </c>
      <c r="K13" s="60">
        <v>0</v>
      </c>
      <c r="L13" s="60">
        <v>6</v>
      </c>
      <c r="M13" s="60">
        <f t="shared" si="3"/>
        <v>45</v>
      </c>
      <c r="N13" s="60">
        <v>45</v>
      </c>
      <c r="O13" s="61">
        <f t="shared" si="2"/>
        <v>0.5</v>
      </c>
      <c r="P13" s="60">
        <v>4</v>
      </c>
      <c r="Q13" s="60">
        <v>3</v>
      </c>
    </row>
    <row r="14" spans="1:17" ht="15" customHeight="1" x14ac:dyDescent="0.2">
      <c r="A14" s="64" t="s">
        <v>88</v>
      </c>
      <c r="B14" s="60">
        <v>0</v>
      </c>
      <c r="C14" s="60">
        <v>0</v>
      </c>
      <c r="D14" s="60">
        <v>0</v>
      </c>
      <c r="E14" s="61" t="e">
        <f t="shared" si="1"/>
        <v>#DIV/0!</v>
      </c>
      <c r="F14" s="60">
        <v>0</v>
      </c>
      <c r="G14" s="60">
        <v>0</v>
      </c>
      <c r="H14" s="60">
        <v>0</v>
      </c>
      <c r="I14" s="60">
        <v>0</v>
      </c>
      <c r="J14" s="60">
        <v>0</v>
      </c>
      <c r="K14" s="60">
        <v>0</v>
      </c>
      <c r="L14" s="60">
        <v>0</v>
      </c>
      <c r="M14" s="60">
        <v>0</v>
      </c>
      <c r="N14" s="60">
        <v>0</v>
      </c>
      <c r="O14" s="61" t="e">
        <f t="shared" si="2"/>
        <v>#DIV/0!</v>
      </c>
      <c r="P14" s="60">
        <v>0</v>
      </c>
      <c r="Q14" s="60">
        <v>0</v>
      </c>
    </row>
    <row r="15" spans="1:17" ht="15" customHeight="1" x14ac:dyDescent="0.2">
      <c r="A15" s="77" t="s">
        <v>26</v>
      </c>
      <c r="B15" s="60">
        <f t="shared" si="0"/>
        <v>145</v>
      </c>
      <c r="C15" s="60">
        <v>71</v>
      </c>
      <c r="D15" s="60">
        <v>74</v>
      </c>
      <c r="E15" s="61">
        <f t="shared" si="1"/>
        <v>0.51034482758620692</v>
      </c>
      <c r="F15" s="60">
        <v>0</v>
      </c>
      <c r="G15" s="60">
        <v>13</v>
      </c>
      <c r="H15" s="60">
        <v>35</v>
      </c>
      <c r="I15" s="60">
        <v>31</v>
      </c>
      <c r="J15" s="60">
        <v>0</v>
      </c>
      <c r="K15" s="60">
        <v>6</v>
      </c>
      <c r="L15" s="60">
        <v>3</v>
      </c>
      <c r="M15" s="60">
        <f t="shared" si="3"/>
        <v>88</v>
      </c>
      <c r="N15" s="60">
        <v>56</v>
      </c>
      <c r="O15" s="61">
        <f t="shared" si="2"/>
        <v>0.61111111111111116</v>
      </c>
      <c r="P15" s="60">
        <v>0</v>
      </c>
      <c r="Q15" s="60">
        <v>1</v>
      </c>
    </row>
    <row r="16" spans="1:17" ht="15" customHeight="1" x14ac:dyDescent="0.2">
      <c r="A16" s="77" t="s">
        <v>27</v>
      </c>
      <c r="B16" s="60">
        <f t="shared" si="0"/>
        <v>94</v>
      </c>
      <c r="C16" s="60">
        <v>63</v>
      </c>
      <c r="D16" s="60">
        <v>31</v>
      </c>
      <c r="E16" s="61">
        <f t="shared" si="1"/>
        <v>0.32978723404255317</v>
      </c>
      <c r="F16" s="60">
        <v>0</v>
      </c>
      <c r="G16" s="60">
        <v>11</v>
      </c>
      <c r="H16" s="60">
        <v>11</v>
      </c>
      <c r="I16" s="60">
        <v>11</v>
      </c>
      <c r="J16" s="60">
        <v>0</v>
      </c>
      <c r="K16" s="60">
        <v>1</v>
      </c>
      <c r="L16" s="60">
        <v>3</v>
      </c>
      <c r="M16" s="60">
        <f t="shared" si="3"/>
        <v>37</v>
      </c>
      <c r="N16" s="60">
        <v>19</v>
      </c>
      <c r="O16" s="61">
        <f t="shared" si="2"/>
        <v>0.6607142857142857</v>
      </c>
      <c r="P16" s="60">
        <v>32</v>
      </c>
      <c r="Q16" s="60">
        <v>6</v>
      </c>
    </row>
    <row r="17" spans="1:17" ht="15" customHeight="1" x14ac:dyDescent="0.2">
      <c r="A17" s="77" t="s">
        <v>28</v>
      </c>
      <c r="B17" s="60">
        <f t="shared" si="0"/>
        <v>80</v>
      </c>
      <c r="C17" s="60">
        <v>30</v>
      </c>
      <c r="D17" s="60">
        <v>50</v>
      </c>
      <c r="E17" s="61">
        <f t="shared" si="1"/>
        <v>0.625</v>
      </c>
      <c r="F17" s="60">
        <v>0</v>
      </c>
      <c r="G17" s="60">
        <v>3</v>
      </c>
      <c r="H17" s="60">
        <v>11</v>
      </c>
      <c r="I17" s="60">
        <v>10</v>
      </c>
      <c r="J17" s="60">
        <v>0</v>
      </c>
      <c r="K17" s="60">
        <v>1</v>
      </c>
      <c r="L17" s="60">
        <v>6</v>
      </c>
      <c r="M17" s="60">
        <f t="shared" si="3"/>
        <v>31</v>
      </c>
      <c r="N17" s="60">
        <v>41</v>
      </c>
      <c r="O17" s="61">
        <f t="shared" si="2"/>
        <v>0.43055555555555558</v>
      </c>
      <c r="P17" s="60">
        <v>2</v>
      </c>
      <c r="Q17" s="60">
        <v>6</v>
      </c>
    </row>
    <row r="18" spans="1:17" ht="15" customHeight="1" x14ac:dyDescent="0.2">
      <c r="A18" s="77" t="s">
        <v>29</v>
      </c>
      <c r="B18" s="60">
        <v>7</v>
      </c>
      <c r="C18" s="60">
        <v>4</v>
      </c>
      <c r="D18" s="60">
        <v>3</v>
      </c>
      <c r="E18" s="61">
        <f t="shared" si="1"/>
        <v>0.42857142857142855</v>
      </c>
      <c r="F18" s="60">
        <v>0</v>
      </c>
      <c r="G18" s="60">
        <v>1</v>
      </c>
      <c r="H18" s="60">
        <v>0</v>
      </c>
      <c r="I18" s="60">
        <v>1</v>
      </c>
      <c r="J18" s="60">
        <v>0</v>
      </c>
      <c r="K18" s="60">
        <v>0</v>
      </c>
      <c r="L18" s="60">
        <v>0</v>
      </c>
      <c r="M18" s="60">
        <f t="shared" si="3"/>
        <v>2</v>
      </c>
      <c r="N18" s="60">
        <v>4</v>
      </c>
      <c r="O18" s="61">
        <f t="shared" si="2"/>
        <v>0.33333333333333331</v>
      </c>
      <c r="P18" s="60">
        <v>1</v>
      </c>
      <c r="Q18" s="60">
        <v>0</v>
      </c>
    </row>
    <row r="19" spans="1:17" ht="15" customHeight="1" x14ac:dyDescent="0.2">
      <c r="A19" s="77" t="s">
        <v>30</v>
      </c>
      <c r="B19" s="60">
        <f t="shared" si="0"/>
        <v>3</v>
      </c>
      <c r="C19" s="60">
        <v>1</v>
      </c>
      <c r="D19" s="60">
        <v>2</v>
      </c>
      <c r="E19" s="61">
        <f t="shared" si="1"/>
        <v>0.66666666666666663</v>
      </c>
      <c r="F19" s="60">
        <v>0</v>
      </c>
      <c r="G19" s="60">
        <v>0</v>
      </c>
      <c r="H19" s="60">
        <v>0</v>
      </c>
      <c r="I19" s="60">
        <v>0</v>
      </c>
      <c r="J19" s="60">
        <v>0</v>
      </c>
      <c r="K19" s="60">
        <v>0</v>
      </c>
      <c r="L19" s="60">
        <v>0</v>
      </c>
      <c r="M19" s="60">
        <f t="shared" si="3"/>
        <v>0</v>
      </c>
      <c r="N19" s="60">
        <v>2</v>
      </c>
      <c r="O19" s="61">
        <f t="shared" si="2"/>
        <v>0</v>
      </c>
      <c r="P19" s="60">
        <v>0</v>
      </c>
      <c r="Q19" s="60">
        <v>1</v>
      </c>
    </row>
    <row r="20" spans="1:17" ht="15" customHeight="1" x14ac:dyDescent="0.2">
      <c r="A20" s="77" t="s">
        <v>89</v>
      </c>
      <c r="B20" s="60">
        <f t="shared" si="0"/>
        <v>28</v>
      </c>
      <c r="C20" s="60">
        <v>19</v>
      </c>
      <c r="D20" s="60">
        <v>9</v>
      </c>
      <c r="E20" s="61">
        <f t="shared" si="1"/>
        <v>0.32142857142857145</v>
      </c>
      <c r="F20" s="60">
        <v>0</v>
      </c>
      <c r="G20" s="60">
        <v>1</v>
      </c>
      <c r="H20" s="60">
        <v>0</v>
      </c>
      <c r="I20" s="60">
        <v>3</v>
      </c>
      <c r="J20" s="60">
        <v>0</v>
      </c>
      <c r="K20" s="60">
        <v>0</v>
      </c>
      <c r="L20" s="60">
        <v>3</v>
      </c>
      <c r="M20" s="60">
        <f t="shared" si="3"/>
        <v>7</v>
      </c>
      <c r="N20" s="60">
        <v>19</v>
      </c>
      <c r="O20" s="61">
        <f t="shared" si="2"/>
        <v>0.26923076923076922</v>
      </c>
      <c r="P20" s="60">
        <v>0</v>
      </c>
      <c r="Q20" s="60">
        <v>2</v>
      </c>
    </row>
    <row r="21" spans="1:17" ht="15" customHeight="1" x14ac:dyDescent="0.2">
      <c r="A21" s="77" t="s">
        <v>33</v>
      </c>
      <c r="B21" s="60">
        <f t="shared" si="0"/>
        <v>3</v>
      </c>
      <c r="C21" s="60">
        <v>2</v>
      </c>
      <c r="D21" s="60">
        <v>1</v>
      </c>
      <c r="E21" s="61">
        <f t="shared" si="1"/>
        <v>0.33333333333333331</v>
      </c>
      <c r="F21" s="60">
        <v>0</v>
      </c>
      <c r="G21" s="60">
        <v>0</v>
      </c>
      <c r="H21" s="60">
        <v>0</v>
      </c>
      <c r="I21" s="60">
        <v>0</v>
      </c>
      <c r="J21" s="60">
        <v>0</v>
      </c>
      <c r="K21" s="60">
        <v>0</v>
      </c>
      <c r="L21" s="60">
        <v>0</v>
      </c>
      <c r="M21" s="60">
        <f t="shared" si="3"/>
        <v>0</v>
      </c>
      <c r="N21" s="60">
        <v>3</v>
      </c>
      <c r="O21" s="61">
        <f t="shared" si="2"/>
        <v>0</v>
      </c>
      <c r="P21" s="60">
        <v>0</v>
      </c>
      <c r="Q21" s="60">
        <v>0</v>
      </c>
    </row>
    <row r="22" spans="1:17" ht="15" customHeight="1" x14ac:dyDescent="0.2">
      <c r="A22" s="77" t="s">
        <v>34</v>
      </c>
      <c r="B22" s="60">
        <f t="shared" si="0"/>
        <v>22</v>
      </c>
      <c r="C22" s="60">
        <v>3</v>
      </c>
      <c r="D22" s="60">
        <v>19</v>
      </c>
      <c r="E22" s="61">
        <f t="shared" si="1"/>
        <v>0.86363636363636365</v>
      </c>
      <c r="F22" s="60">
        <v>0</v>
      </c>
      <c r="G22" s="60">
        <v>1</v>
      </c>
      <c r="H22" s="60">
        <v>10</v>
      </c>
      <c r="I22" s="60">
        <v>2</v>
      </c>
      <c r="J22" s="60">
        <v>0</v>
      </c>
      <c r="K22" s="60">
        <v>1</v>
      </c>
      <c r="L22" s="60">
        <v>0</v>
      </c>
      <c r="M22" s="60">
        <f t="shared" si="3"/>
        <v>14</v>
      </c>
      <c r="N22" s="60">
        <v>6</v>
      </c>
      <c r="O22" s="61">
        <f t="shared" si="2"/>
        <v>0.7</v>
      </c>
      <c r="P22" s="60">
        <v>0</v>
      </c>
      <c r="Q22" s="60">
        <v>2</v>
      </c>
    </row>
    <row r="23" spans="1:17" ht="15" customHeight="1" x14ac:dyDescent="0.2">
      <c r="A23" s="64" t="s">
        <v>35</v>
      </c>
      <c r="B23" s="60">
        <v>0</v>
      </c>
      <c r="C23" s="60">
        <v>0</v>
      </c>
      <c r="D23" s="60">
        <v>0</v>
      </c>
      <c r="E23" s="61" t="e">
        <f t="shared" si="1"/>
        <v>#DIV/0!</v>
      </c>
      <c r="F23" s="60">
        <v>0</v>
      </c>
      <c r="G23" s="60">
        <v>0</v>
      </c>
      <c r="H23" s="60">
        <v>0</v>
      </c>
      <c r="I23" s="60">
        <v>0</v>
      </c>
      <c r="J23" s="60">
        <v>0</v>
      </c>
      <c r="K23" s="60">
        <v>0</v>
      </c>
      <c r="L23" s="60">
        <v>0</v>
      </c>
      <c r="M23" s="60">
        <f t="shared" si="3"/>
        <v>0</v>
      </c>
      <c r="N23" s="60">
        <v>0</v>
      </c>
      <c r="O23" s="61" t="e">
        <f t="shared" si="2"/>
        <v>#DIV/0!</v>
      </c>
      <c r="P23" s="60">
        <v>0</v>
      </c>
      <c r="Q23" s="60">
        <v>0</v>
      </c>
    </row>
    <row r="24" spans="1:17" ht="15" customHeight="1" x14ac:dyDescent="0.2">
      <c r="A24" s="75" t="s">
        <v>90</v>
      </c>
      <c r="B24" s="60">
        <f t="shared" si="0"/>
        <v>3</v>
      </c>
      <c r="C24" s="60">
        <v>1</v>
      </c>
      <c r="D24" s="60">
        <v>2</v>
      </c>
      <c r="E24" s="61">
        <f t="shared" si="1"/>
        <v>0.66666666666666663</v>
      </c>
      <c r="F24" s="60">
        <v>0</v>
      </c>
      <c r="G24" s="60">
        <v>1</v>
      </c>
      <c r="H24" s="60">
        <v>0</v>
      </c>
      <c r="I24" s="60">
        <v>0</v>
      </c>
      <c r="J24" s="60">
        <v>0</v>
      </c>
      <c r="K24" s="60">
        <v>0</v>
      </c>
      <c r="L24" s="60">
        <v>0</v>
      </c>
      <c r="M24" s="60">
        <f t="shared" si="3"/>
        <v>1</v>
      </c>
      <c r="N24" s="60">
        <v>2</v>
      </c>
      <c r="O24" s="61">
        <f t="shared" si="2"/>
        <v>0.33333333333333331</v>
      </c>
      <c r="P24" s="60">
        <v>0</v>
      </c>
      <c r="Q24" s="60">
        <v>0</v>
      </c>
    </row>
    <row r="25" spans="1:17" ht="15" customHeight="1" x14ac:dyDescent="0.2">
      <c r="A25" s="77" t="s">
        <v>37</v>
      </c>
      <c r="B25" s="60">
        <f t="shared" si="0"/>
        <v>4</v>
      </c>
      <c r="C25" s="60">
        <v>3</v>
      </c>
      <c r="D25" s="60">
        <v>1</v>
      </c>
      <c r="E25" s="61">
        <f t="shared" si="1"/>
        <v>0.25</v>
      </c>
      <c r="F25" s="60">
        <v>0</v>
      </c>
      <c r="G25" s="60">
        <v>0</v>
      </c>
      <c r="H25" s="60">
        <v>1</v>
      </c>
      <c r="I25" s="60">
        <v>1</v>
      </c>
      <c r="J25" s="60">
        <v>0</v>
      </c>
      <c r="K25" s="60">
        <v>0</v>
      </c>
      <c r="L25" s="60">
        <v>0</v>
      </c>
      <c r="M25" s="60">
        <f t="shared" si="3"/>
        <v>2</v>
      </c>
      <c r="N25" s="60">
        <v>2</v>
      </c>
      <c r="O25" s="61">
        <f t="shared" si="2"/>
        <v>0.5</v>
      </c>
      <c r="P25" s="60">
        <v>0</v>
      </c>
      <c r="Q25" s="60">
        <v>0</v>
      </c>
    </row>
    <row r="26" spans="1:17" ht="15" customHeight="1" x14ac:dyDescent="0.2">
      <c r="A26" s="77" t="s">
        <v>38</v>
      </c>
      <c r="B26" s="60">
        <f t="shared" si="0"/>
        <v>9</v>
      </c>
      <c r="C26" s="60">
        <v>0</v>
      </c>
      <c r="D26" s="60">
        <v>9</v>
      </c>
      <c r="E26" s="61">
        <f t="shared" si="1"/>
        <v>1</v>
      </c>
      <c r="F26" s="60">
        <v>0</v>
      </c>
      <c r="G26" s="60">
        <v>0</v>
      </c>
      <c r="H26" s="60">
        <v>1</v>
      </c>
      <c r="I26" s="60">
        <v>5</v>
      </c>
      <c r="J26" s="60">
        <v>0</v>
      </c>
      <c r="K26" s="60">
        <v>0</v>
      </c>
      <c r="L26" s="60">
        <v>0</v>
      </c>
      <c r="M26" s="60">
        <f t="shared" si="3"/>
        <v>6</v>
      </c>
      <c r="N26" s="60">
        <v>2</v>
      </c>
      <c r="O26" s="61">
        <f t="shared" si="2"/>
        <v>0.75</v>
      </c>
      <c r="P26" s="60">
        <v>0</v>
      </c>
      <c r="Q26" s="60">
        <v>1</v>
      </c>
    </row>
    <row r="27" spans="1:17" ht="15" customHeight="1" x14ac:dyDescent="0.2">
      <c r="A27" s="77" t="s">
        <v>39</v>
      </c>
      <c r="B27" s="60">
        <f t="shared" si="0"/>
        <v>8</v>
      </c>
      <c r="C27" s="60">
        <v>4</v>
      </c>
      <c r="D27" s="60">
        <v>4</v>
      </c>
      <c r="E27" s="61">
        <f t="shared" si="1"/>
        <v>0.5</v>
      </c>
      <c r="F27" s="60">
        <v>0</v>
      </c>
      <c r="G27" s="60">
        <v>0</v>
      </c>
      <c r="H27" s="60">
        <v>2</v>
      </c>
      <c r="I27" s="60">
        <v>0</v>
      </c>
      <c r="J27" s="60">
        <v>0</v>
      </c>
      <c r="K27" s="60">
        <v>0</v>
      </c>
      <c r="L27" s="60">
        <v>0</v>
      </c>
      <c r="M27" s="60">
        <f t="shared" si="3"/>
        <v>2</v>
      </c>
      <c r="N27" s="60">
        <v>6</v>
      </c>
      <c r="O27" s="61">
        <f t="shared" si="2"/>
        <v>0.25</v>
      </c>
      <c r="P27" s="60">
        <v>0</v>
      </c>
      <c r="Q27" s="60">
        <v>0</v>
      </c>
    </row>
    <row r="28" spans="1:17" ht="15" customHeight="1" x14ac:dyDescent="0.2">
      <c r="A28" s="77" t="s">
        <v>40</v>
      </c>
      <c r="B28" s="60">
        <f t="shared" si="0"/>
        <v>3</v>
      </c>
      <c r="C28" s="60">
        <v>1</v>
      </c>
      <c r="D28" s="60">
        <v>2</v>
      </c>
      <c r="E28" s="61">
        <f t="shared" si="1"/>
        <v>0.66666666666666663</v>
      </c>
      <c r="F28" s="60">
        <v>0</v>
      </c>
      <c r="G28" s="60">
        <v>0</v>
      </c>
      <c r="H28" s="60">
        <v>0</v>
      </c>
      <c r="I28" s="60">
        <v>2</v>
      </c>
      <c r="J28" s="60">
        <v>0</v>
      </c>
      <c r="K28" s="60">
        <v>0</v>
      </c>
      <c r="L28" s="60">
        <v>1</v>
      </c>
      <c r="M28" s="60">
        <f t="shared" si="3"/>
        <v>3</v>
      </c>
      <c r="N28" s="60">
        <v>0</v>
      </c>
      <c r="O28" s="61">
        <f t="shared" si="2"/>
        <v>1</v>
      </c>
      <c r="P28" s="60">
        <v>0</v>
      </c>
      <c r="Q28" s="60">
        <v>0</v>
      </c>
    </row>
    <row r="29" spans="1:17" ht="15" customHeight="1" x14ac:dyDescent="0.2">
      <c r="A29" s="77" t="s">
        <v>41</v>
      </c>
      <c r="B29" s="60">
        <f t="shared" si="0"/>
        <v>14</v>
      </c>
      <c r="C29" s="60">
        <v>8</v>
      </c>
      <c r="D29" s="60">
        <v>6</v>
      </c>
      <c r="E29" s="61">
        <f t="shared" si="1"/>
        <v>0.42857142857142855</v>
      </c>
      <c r="F29" s="60">
        <v>0</v>
      </c>
      <c r="G29" s="60">
        <v>1</v>
      </c>
      <c r="H29" s="60">
        <v>0</v>
      </c>
      <c r="I29" s="60">
        <v>1</v>
      </c>
      <c r="J29" s="60">
        <v>0</v>
      </c>
      <c r="K29" s="60">
        <v>0</v>
      </c>
      <c r="L29" s="60">
        <v>1</v>
      </c>
      <c r="M29" s="60">
        <f t="shared" si="3"/>
        <v>3</v>
      </c>
      <c r="N29" s="60">
        <v>10</v>
      </c>
      <c r="O29" s="61">
        <f t="shared" si="2"/>
        <v>0.23076923076923078</v>
      </c>
      <c r="P29" s="60">
        <v>1</v>
      </c>
      <c r="Q29" s="60">
        <v>0</v>
      </c>
    </row>
    <row r="30" spans="1:17" ht="15" customHeight="1" x14ac:dyDescent="0.2">
      <c r="A30" s="64" t="s">
        <v>42</v>
      </c>
      <c r="B30" s="60">
        <f t="shared" si="0"/>
        <v>72</v>
      </c>
      <c r="C30" s="60">
        <v>39</v>
      </c>
      <c r="D30" s="60">
        <v>33</v>
      </c>
      <c r="E30" s="61">
        <f t="shared" si="1"/>
        <v>0.45833333333333331</v>
      </c>
      <c r="F30" s="60">
        <v>0</v>
      </c>
      <c r="G30" s="60">
        <v>6</v>
      </c>
      <c r="H30" s="60">
        <v>9</v>
      </c>
      <c r="I30" s="60">
        <v>13</v>
      </c>
      <c r="J30" s="60">
        <v>0</v>
      </c>
      <c r="K30" s="60">
        <v>1</v>
      </c>
      <c r="L30" s="60">
        <v>8</v>
      </c>
      <c r="M30" s="60">
        <f t="shared" si="3"/>
        <v>37</v>
      </c>
      <c r="N30" s="60">
        <v>26</v>
      </c>
      <c r="O30" s="61">
        <f t="shared" si="2"/>
        <v>0.58730158730158732</v>
      </c>
      <c r="P30" s="60">
        <v>5</v>
      </c>
      <c r="Q30" s="60">
        <v>4</v>
      </c>
    </row>
    <row r="31" spans="1:17" ht="15" customHeight="1" x14ac:dyDescent="0.2">
      <c r="A31" s="77" t="s">
        <v>43</v>
      </c>
      <c r="B31" s="60">
        <f t="shared" si="0"/>
        <v>273</v>
      </c>
      <c r="C31" s="60">
        <v>56</v>
      </c>
      <c r="D31" s="60">
        <v>217</v>
      </c>
      <c r="E31" s="61">
        <f t="shared" si="1"/>
        <v>0.79487179487179482</v>
      </c>
      <c r="F31" s="60">
        <v>0</v>
      </c>
      <c r="G31" s="60">
        <v>27</v>
      </c>
      <c r="H31" s="60">
        <v>52</v>
      </c>
      <c r="I31" s="60">
        <v>55</v>
      </c>
      <c r="J31" s="60">
        <v>0</v>
      </c>
      <c r="K31" s="60">
        <v>3</v>
      </c>
      <c r="L31" s="60">
        <v>13</v>
      </c>
      <c r="M31" s="60">
        <f t="shared" si="3"/>
        <v>150</v>
      </c>
      <c r="N31" s="60">
        <v>103</v>
      </c>
      <c r="O31" s="61">
        <f t="shared" si="2"/>
        <v>0.59288537549407117</v>
      </c>
      <c r="P31" s="60">
        <v>13</v>
      </c>
      <c r="Q31" s="60">
        <v>7</v>
      </c>
    </row>
    <row r="32" spans="1:17" ht="15" customHeight="1" x14ac:dyDescent="0.2">
      <c r="A32" s="77" t="s">
        <v>44</v>
      </c>
      <c r="B32" s="60">
        <f t="shared" si="0"/>
        <v>22</v>
      </c>
      <c r="C32" s="60">
        <v>8</v>
      </c>
      <c r="D32" s="60">
        <v>14</v>
      </c>
      <c r="E32" s="61">
        <f t="shared" si="1"/>
        <v>0.63636363636363635</v>
      </c>
      <c r="F32" s="60">
        <v>0</v>
      </c>
      <c r="G32" s="60">
        <v>1</v>
      </c>
      <c r="H32" s="60">
        <v>8</v>
      </c>
      <c r="I32" s="60">
        <v>8</v>
      </c>
      <c r="J32" s="60">
        <v>0</v>
      </c>
      <c r="K32" s="60">
        <v>0</v>
      </c>
      <c r="L32" s="60">
        <v>1</v>
      </c>
      <c r="M32" s="60">
        <f t="shared" si="3"/>
        <v>18</v>
      </c>
      <c r="N32" s="60">
        <v>4</v>
      </c>
      <c r="O32" s="61">
        <f t="shared" si="2"/>
        <v>0.81818181818181823</v>
      </c>
      <c r="P32" s="60">
        <v>0</v>
      </c>
      <c r="Q32" s="60">
        <v>0</v>
      </c>
    </row>
    <row r="33" spans="1:17" ht="15" customHeight="1" x14ac:dyDescent="0.2">
      <c r="A33" s="77" t="s">
        <v>45</v>
      </c>
      <c r="B33" s="60">
        <f t="shared" si="0"/>
        <v>48</v>
      </c>
      <c r="C33" s="60">
        <v>19</v>
      </c>
      <c r="D33" s="60">
        <v>29</v>
      </c>
      <c r="E33" s="61">
        <f t="shared" si="1"/>
        <v>0.60416666666666663</v>
      </c>
      <c r="F33" s="60">
        <v>0</v>
      </c>
      <c r="G33" s="60">
        <v>7</v>
      </c>
      <c r="H33" s="60">
        <v>8</v>
      </c>
      <c r="I33" s="60">
        <v>3</v>
      </c>
      <c r="J33" s="60">
        <v>0</v>
      </c>
      <c r="K33" s="60">
        <v>1</v>
      </c>
      <c r="L33" s="60">
        <v>4</v>
      </c>
      <c r="M33" s="60">
        <f t="shared" si="3"/>
        <v>23</v>
      </c>
      <c r="N33" s="60">
        <v>23</v>
      </c>
      <c r="O33" s="61">
        <f t="shared" si="2"/>
        <v>0.5</v>
      </c>
      <c r="P33" s="60">
        <v>1</v>
      </c>
      <c r="Q33" s="60">
        <v>1</v>
      </c>
    </row>
    <row r="34" spans="1:17" ht="15" customHeight="1" x14ac:dyDescent="0.2">
      <c r="A34" s="77" t="s">
        <v>46</v>
      </c>
      <c r="B34" s="60">
        <f t="shared" si="0"/>
        <v>14</v>
      </c>
      <c r="C34" s="60">
        <v>5</v>
      </c>
      <c r="D34" s="60">
        <v>9</v>
      </c>
      <c r="E34" s="61">
        <f t="shared" si="1"/>
        <v>0.6428571428571429</v>
      </c>
      <c r="F34" s="60">
        <v>0</v>
      </c>
      <c r="G34" s="60">
        <v>1</v>
      </c>
      <c r="H34" s="60">
        <v>0</v>
      </c>
      <c r="I34" s="60">
        <v>2</v>
      </c>
      <c r="J34" s="60">
        <v>0</v>
      </c>
      <c r="K34" s="60">
        <v>0</v>
      </c>
      <c r="L34" s="60">
        <v>2</v>
      </c>
      <c r="M34" s="60">
        <f t="shared" si="3"/>
        <v>5</v>
      </c>
      <c r="N34" s="60">
        <v>8</v>
      </c>
      <c r="O34" s="61">
        <f t="shared" si="2"/>
        <v>0.38461538461538464</v>
      </c>
      <c r="P34" s="60">
        <v>0</v>
      </c>
      <c r="Q34" s="60">
        <v>1</v>
      </c>
    </row>
    <row r="35" spans="1:17" ht="15" customHeight="1" x14ac:dyDescent="0.2">
      <c r="A35" s="77" t="s">
        <v>47</v>
      </c>
      <c r="B35" s="60">
        <v>13</v>
      </c>
      <c r="C35" s="60">
        <v>0</v>
      </c>
      <c r="D35" s="60">
        <v>13</v>
      </c>
      <c r="E35" s="61">
        <f t="shared" si="1"/>
        <v>1</v>
      </c>
      <c r="F35" s="60">
        <v>0</v>
      </c>
      <c r="G35" s="60">
        <v>0</v>
      </c>
      <c r="H35" s="60">
        <v>2</v>
      </c>
      <c r="I35" s="60">
        <v>4</v>
      </c>
      <c r="J35" s="60">
        <v>0</v>
      </c>
      <c r="K35" s="60">
        <v>0</v>
      </c>
      <c r="L35" s="60">
        <v>0</v>
      </c>
      <c r="M35" s="60">
        <f t="shared" si="3"/>
        <v>6</v>
      </c>
      <c r="N35" s="60">
        <v>7</v>
      </c>
      <c r="O35" s="61">
        <f t="shared" si="2"/>
        <v>0.46153846153846156</v>
      </c>
      <c r="P35" s="60">
        <v>0</v>
      </c>
      <c r="Q35" s="60">
        <v>0</v>
      </c>
    </row>
    <row r="36" spans="1:17" ht="15" customHeight="1" x14ac:dyDescent="0.25">
      <c r="A36" s="25" t="s">
        <v>48</v>
      </c>
      <c r="B36" s="60">
        <f>C36+D36</f>
        <v>1042</v>
      </c>
      <c r="C36" s="60">
        <f>SUM(C6:C35)</f>
        <v>400</v>
      </c>
      <c r="D36" s="60">
        <f>SUM(D6:D35)</f>
        <v>642</v>
      </c>
      <c r="E36" s="61">
        <f t="shared" si="1"/>
        <v>0.61612284069097889</v>
      </c>
      <c r="F36" s="60">
        <f>SUM(F6:F35)</f>
        <v>0</v>
      </c>
      <c r="G36" s="60">
        <f t="shared" ref="G36:L36" si="4">SUM(G6:G35)</f>
        <v>92</v>
      </c>
      <c r="H36" s="60">
        <f t="shared" si="4"/>
        <v>173</v>
      </c>
      <c r="I36" s="60">
        <f t="shared" si="4"/>
        <v>184</v>
      </c>
      <c r="J36" s="60">
        <f t="shared" si="4"/>
        <v>0</v>
      </c>
      <c r="K36" s="60">
        <f t="shared" si="4"/>
        <v>14</v>
      </c>
      <c r="L36" s="60">
        <f t="shared" si="4"/>
        <v>56</v>
      </c>
      <c r="M36" s="60">
        <f t="shared" si="3"/>
        <v>519</v>
      </c>
      <c r="N36" s="60">
        <f>SUM(N6:N35)</f>
        <v>423</v>
      </c>
      <c r="O36" s="61">
        <f>M36/(M36+N36)</f>
        <v>0.55095541401273884</v>
      </c>
      <c r="P36" s="60">
        <f>SUM(P6:P35)</f>
        <v>63</v>
      </c>
      <c r="Q36" s="60">
        <f>SUM(Q6:Q35)</f>
        <v>37</v>
      </c>
    </row>
    <row r="37" spans="1:17" ht="15" customHeight="1" x14ac:dyDescent="0.25">
      <c r="A37" s="34" t="s">
        <v>49</v>
      </c>
      <c r="B37" s="70">
        <f t="shared" si="0"/>
        <v>950</v>
      </c>
      <c r="C37" s="4">
        <v>365</v>
      </c>
      <c r="D37" s="4">
        <v>585</v>
      </c>
      <c r="E37" s="71">
        <f t="shared" si="1"/>
        <v>0.61578947368421055</v>
      </c>
      <c r="F37" s="4"/>
      <c r="G37" s="4">
        <v>87</v>
      </c>
      <c r="H37" s="4">
        <v>160</v>
      </c>
      <c r="I37" s="4">
        <v>168</v>
      </c>
      <c r="J37" s="4">
        <v>0</v>
      </c>
      <c r="K37" s="4">
        <v>13</v>
      </c>
      <c r="L37" s="4">
        <v>48</v>
      </c>
      <c r="M37" s="70">
        <f t="shared" si="3"/>
        <v>476</v>
      </c>
      <c r="N37" s="4">
        <v>378</v>
      </c>
      <c r="O37" s="71">
        <f t="shared" si="2"/>
        <v>0.55737704918032782</v>
      </c>
      <c r="P37" s="4">
        <v>59</v>
      </c>
      <c r="Q37" s="4">
        <v>37</v>
      </c>
    </row>
    <row r="38" spans="1:17" ht="15" customHeight="1" x14ac:dyDescent="0.2">
      <c r="A38" s="66" t="s">
        <v>50</v>
      </c>
      <c r="B38" s="60"/>
      <c r="C38" s="60"/>
      <c r="D38" s="60"/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1"/>
      <c r="P38" s="60"/>
      <c r="Q38" s="60"/>
    </row>
    <row r="39" spans="1:17" ht="15" customHeight="1" x14ac:dyDescent="0.2">
      <c r="A39" s="77" t="s">
        <v>51</v>
      </c>
      <c r="B39" s="60">
        <f>C39+D39</f>
        <v>23</v>
      </c>
      <c r="C39" s="60">
        <v>6</v>
      </c>
      <c r="D39" s="60">
        <v>17</v>
      </c>
      <c r="E39" s="61">
        <f t="shared" si="1"/>
        <v>0.73913043478260865</v>
      </c>
      <c r="F39" s="60">
        <v>0</v>
      </c>
      <c r="G39" s="60">
        <v>5</v>
      </c>
      <c r="H39" s="60">
        <v>4</v>
      </c>
      <c r="I39" s="60">
        <v>3</v>
      </c>
      <c r="J39" s="60">
        <v>0</v>
      </c>
      <c r="K39" s="60">
        <v>0</v>
      </c>
      <c r="L39" s="60">
        <v>0</v>
      </c>
      <c r="M39" s="60">
        <f t="shared" si="3"/>
        <v>12</v>
      </c>
      <c r="N39" s="60">
        <v>10</v>
      </c>
      <c r="O39" s="61">
        <f t="shared" si="2"/>
        <v>0.54545454545454541</v>
      </c>
      <c r="P39" s="60">
        <v>1</v>
      </c>
      <c r="Q39" s="60">
        <v>0</v>
      </c>
    </row>
    <row r="40" spans="1:17" ht="15" customHeight="1" x14ac:dyDescent="0.2">
      <c r="A40" s="77" t="s">
        <v>52</v>
      </c>
      <c r="B40" s="60">
        <f t="shared" ref="B40:B69" si="5">C40+D40</f>
        <v>222</v>
      </c>
      <c r="C40" s="60">
        <v>58</v>
      </c>
      <c r="D40" s="60">
        <v>164</v>
      </c>
      <c r="E40" s="61">
        <f t="shared" si="1"/>
        <v>0.73873873873873874</v>
      </c>
      <c r="F40" s="60">
        <v>0</v>
      </c>
      <c r="G40" s="60">
        <v>45</v>
      </c>
      <c r="H40" s="60">
        <v>42</v>
      </c>
      <c r="I40" s="60">
        <v>39</v>
      </c>
      <c r="J40" s="60">
        <v>0</v>
      </c>
      <c r="K40" s="60">
        <v>2</v>
      </c>
      <c r="L40" s="60">
        <v>5</v>
      </c>
      <c r="M40" s="60">
        <f t="shared" si="3"/>
        <v>133</v>
      </c>
      <c r="N40" s="60">
        <v>71</v>
      </c>
      <c r="O40" s="61">
        <f t="shared" si="2"/>
        <v>0.65196078431372551</v>
      </c>
      <c r="P40" s="60">
        <v>12</v>
      </c>
      <c r="Q40" s="60">
        <v>6</v>
      </c>
    </row>
    <row r="41" spans="1:17" ht="15" customHeight="1" x14ac:dyDescent="0.2">
      <c r="A41" s="77" t="s">
        <v>53</v>
      </c>
      <c r="B41" s="60">
        <f t="shared" si="5"/>
        <v>4</v>
      </c>
      <c r="C41" s="60">
        <v>1</v>
      </c>
      <c r="D41" s="60">
        <v>3</v>
      </c>
      <c r="E41" s="61">
        <f t="shared" si="1"/>
        <v>0.75</v>
      </c>
      <c r="F41" s="60">
        <v>0</v>
      </c>
      <c r="G41" s="60">
        <v>0</v>
      </c>
      <c r="H41" s="60">
        <v>1</v>
      </c>
      <c r="I41" s="60">
        <v>1</v>
      </c>
      <c r="J41" s="60">
        <v>0</v>
      </c>
      <c r="K41" s="60">
        <v>0</v>
      </c>
      <c r="L41" s="60">
        <v>0</v>
      </c>
      <c r="M41" s="60">
        <f t="shared" si="3"/>
        <v>2</v>
      </c>
      <c r="N41" s="60">
        <v>0</v>
      </c>
      <c r="O41" s="61">
        <f t="shared" si="2"/>
        <v>1</v>
      </c>
      <c r="P41" s="60">
        <v>1</v>
      </c>
      <c r="Q41" s="60">
        <v>1</v>
      </c>
    </row>
    <row r="42" spans="1:17" ht="15" customHeight="1" x14ac:dyDescent="0.2">
      <c r="A42" s="77" t="s">
        <v>54</v>
      </c>
      <c r="B42" s="60">
        <f t="shared" si="5"/>
        <v>8</v>
      </c>
      <c r="C42" s="60">
        <v>6</v>
      </c>
      <c r="D42" s="60">
        <v>2</v>
      </c>
      <c r="E42" s="61">
        <f t="shared" si="1"/>
        <v>0.25</v>
      </c>
      <c r="F42" s="60">
        <v>0</v>
      </c>
      <c r="G42" s="60">
        <v>2</v>
      </c>
      <c r="H42" s="60">
        <v>1</v>
      </c>
      <c r="I42" s="60">
        <v>2</v>
      </c>
      <c r="J42" s="60">
        <v>0</v>
      </c>
      <c r="K42" s="60">
        <v>0</v>
      </c>
      <c r="L42" s="60">
        <v>0</v>
      </c>
      <c r="M42" s="60">
        <f t="shared" si="3"/>
        <v>5</v>
      </c>
      <c r="N42" s="60">
        <v>1</v>
      </c>
      <c r="O42" s="61">
        <f t="shared" si="2"/>
        <v>0.83333333333333337</v>
      </c>
      <c r="P42" s="60">
        <v>2</v>
      </c>
      <c r="Q42" s="60">
        <v>0</v>
      </c>
    </row>
    <row r="43" spans="1:17" ht="15" customHeight="1" x14ac:dyDescent="0.2">
      <c r="A43" s="77" t="s">
        <v>55</v>
      </c>
      <c r="B43" s="60">
        <f t="shared" si="5"/>
        <v>71</v>
      </c>
      <c r="C43" s="60">
        <v>59</v>
      </c>
      <c r="D43" s="60">
        <v>12</v>
      </c>
      <c r="E43" s="61">
        <f t="shared" si="1"/>
        <v>0.16901408450704225</v>
      </c>
      <c r="F43" s="60">
        <v>0</v>
      </c>
      <c r="G43" s="60">
        <v>17</v>
      </c>
      <c r="H43" s="60">
        <v>5</v>
      </c>
      <c r="I43" s="60">
        <v>9</v>
      </c>
      <c r="J43" s="60">
        <v>0</v>
      </c>
      <c r="K43" s="60">
        <v>1</v>
      </c>
      <c r="L43" s="60">
        <v>0</v>
      </c>
      <c r="M43" s="60">
        <f t="shared" si="3"/>
        <v>32</v>
      </c>
      <c r="N43" s="60">
        <v>25</v>
      </c>
      <c r="O43" s="61">
        <f t="shared" si="2"/>
        <v>0.56140350877192979</v>
      </c>
      <c r="P43" s="60">
        <v>10</v>
      </c>
      <c r="Q43" s="60">
        <v>4</v>
      </c>
    </row>
    <row r="44" spans="1:17" ht="15" customHeight="1" x14ac:dyDescent="0.2">
      <c r="A44" s="77" t="s">
        <v>56</v>
      </c>
      <c r="B44" s="60">
        <f t="shared" si="5"/>
        <v>30</v>
      </c>
      <c r="C44" s="60">
        <v>27</v>
      </c>
      <c r="D44" s="60">
        <v>3</v>
      </c>
      <c r="E44" s="61">
        <f t="shared" si="1"/>
        <v>0.1</v>
      </c>
      <c r="F44" s="60">
        <v>0</v>
      </c>
      <c r="G44" s="60">
        <v>10</v>
      </c>
      <c r="H44" s="60">
        <v>4</v>
      </c>
      <c r="I44" s="60">
        <v>2</v>
      </c>
      <c r="J44" s="60">
        <v>0</v>
      </c>
      <c r="K44" s="60">
        <v>1</v>
      </c>
      <c r="L44" s="60">
        <v>3</v>
      </c>
      <c r="M44" s="60">
        <f t="shared" si="3"/>
        <v>20</v>
      </c>
      <c r="N44" s="60">
        <v>7</v>
      </c>
      <c r="O44" s="61">
        <f t="shared" si="2"/>
        <v>0.7407407407407407</v>
      </c>
      <c r="P44" s="60">
        <v>3</v>
      </c>
      <c r="Q44" s="60">
        <v>0</v>
      </c>
    </row>
    <row r="45" spans="1:17" ht="15" customHeight="1" x14ac:dyDescent="0.2">
      <c r="A45" s="77" t="s">
        <v>57</v>
      </c>
      <c r="B45" s="60">
        <f t="shared" si="5"/>
        <v>3</v>
      </c>
      <c r="C45" s="60">
        <v>2</v>
      </c>
      <c r="D45" s="60">
        <v>1</v>
      </c>
      <c r="E45" s="61">
        <f t="shared" si="1"/>
        <v>0.33333333333333331</v>
      </c>
      <c r="F45" s="60">
        <v>0</v>
      </c>
      <c r="G45" s="60">
        <v>2</v>
      </c>
      <c r="H45" s="60">
        <v>0</v>
      </c>
      <c r="I45" s="60">
        <v>0</v>
      </c>
      <c r="J45" s="60">
        <v>0</v>
      </c>
      <c r="K45" s="60">
        <v>0</v>
      </c>
      <c r="L45" s="60">
        <v>0</v>
      </c>
      <c r="M45" s="60">
        <f t="shared" si="3"/>
        <v>2</v>
      </c>
      <c r="N45" s="60">
        <v>1</v>
      </c>
      <c r="O45" s="61">
        <f t="shared" si="2"/>
        <v>0.66666666666666663</v>
      </c>
      <c r="P45" s="60">
        <v>0</v>
      </c>
      <c r="Q45" s="60">
        <v>0</v>
      </c>
    </row>
    <row r="46" spans="1:17" ht="15" customHeight="1" x14ac:dyDescent="0.2">
      <c r="A46" s="77" t="s">
        <v>35</v>
      </c>
      <c r="B46" s="60">
        <f t="shared" si="5"/>
        <v>1</v>
      </c>
      <c r="C46" s="60">
        <v>0</v>
      </c>
      <c r="D46" s="60">
        <v>1</v>
      </c>
      <c r="E46" s="61">
        <f t="shared" si="1"/>
        <v>1</v>
      </c>
      <c r="F46" s="60">
        <v>0</v>
      </c>
      <c r="G46" s="60">
        <v>0</v>
      </c>
      <c r="H46" s="60">
        <v>0</v>
      </c>
      <c r="I46" s="60">
        <v>1</v>
      </c>
      <c r="J46" s="60">
        <v>0</v>
      </c>
      <c r="K46" s="60">
        <v>0</v>
      </c>
      <c r="L46" s="60">
        <v>0</v>
      </c>
      <c r="M46" s="60">
        <f t="shared" si="3"/>
        <v>1</v>
      </c>
      <c r="N46" s="60">
        <v>0</v>
      </c>
      <c r="O46" s="61">
        <f t="shared" si="2"/>
        <v>1</v>
      </c>
      <c r="P46" s="60">
        <v>0</v>
      </c>
      <c r="Q46" s="60">
        <v>0</v>
      </c>
    </row>
    <row r="47" spans="1:17" ht="15" customHeight="1" x14ac:dyDescent="0.2">
      <c r="A47" s="77" t="s">
        <v>58</v>
      </c>
      <c r="B47" s="60">
        <v>103</v>
      </c>
      <c r="C47" s="60">
        <v>92</v>
      </c>
      <c r="D47" s="60">
        <v>11</v>
      </c>
      <c r="E47" s="61">
        <f t="shared" si="1"/>
        <v>0.10679611650485436</v>
      </c>
      <c r="F47" s="60">
        <v>0</v>
      </c>
      <c r="G47" s="60">
        <v>42</v>
      </c>
      <c r="H47" s="60">
        <v>13</v>
      </c>
      <c r="I47" s="60">
        <v>13</v>
      </c>
      <c r="J47" s="60">
        <v>0</v>
      </c>
      <c r="K47" s="60">
        <v>0</v>
      </c>
      <c r="L47" s="60">
        <v>2</v>
      </c>
      <c r="M47" s="60">
        <f t="shared" si="3"/>
        <v>70</v>
      </c>
      <c r="N47" s="60">
        <v>20</v>
      </c>
      <c r="O47" s="61">
        <f t="shared" si="2"/>
        <v>0.77777777777777779</v>
      </c>
      <c r="P47" s="60">
        <v>9</v>
      </c>
      <c r="Q47" s="60">
        <v>4</v>
      </c>
    </row>
    <row r="48" spans="1:17" ht="15" customHeight="1" x14ac:dyDescent="0.2">
      <c r="A48" s="77" t="s">
        <v>59</v>
      </c>
      <c r="B48" s="60">
        <f t="shared" si="5"/>
        <v>26</v>
      </c>
      <c r="C48" s="60">
        <v>21</v>
      </c>
      <c r="D48" s="60">
        <v>5</v>
      </c>
      <c r="E48" s="61">
        <f t="shared" si="1"/>
        <v>0.19230769230769232</v>
      </c>
      <c r="F48" s="60">
        <v>0</v>
      </c>
      <c r="G48" s="60">
        <v>6</v>
      </c>
      <c r="H48" s="60">
        <v>1</v>
      </c>
      <c r="I48" s="60">
        <v>2</v>
      </c>
      <c r="J48" s="60">
        <v>0</v>
      </c>
      <c r="K48" s="60">
        <v>0</v>
      </c>
      <c r="L48" s="60">
        <v>0</v>
      </c>
      <c r="M48" s="60">
        <f t="shared" si="3"/>
        <v>9</v>
      </c>
      <c r="N48" s="60">
        <v>14</v>
      </c>
      <c r="O48" s="61">
        <f t="shared" si="2"/>
        <v>0.39130434782608697</v>
      </c>
      <c r="P48" s="60">
        <v>3</v>
      </c>
      <c r="Q48" s="60">
        <v>0</v>
      </c>
    </row>
    <row r="49" spans="1:17" ht="15" customHeight="1" x14ac:dyDescent="0.2">
      <c r="A49" s="77" t="s">
        <v>60</v>
      </c>
      <c r="B49" s="60">
        <f t="shared" si="5"/>
        <v>12</v>
      </c>
      <c r="C49" s="60">
        <v>11</v>
      </c>
      <c r="D49" s="60">
        <v>1</v>
      </c>
      <c r="E49" s="61">
        <f t="shared" si="1"/>
        <v>8.3333333333333329E-2</v>
      </c>
      <c r="F49" s="60">
        <v>0</v>
      </c>
      <c r="G49" s="60">
        <v>1</v>
      </c>
      <c r="H49" s="60">
        <v>1</v>
      </c>
      <c r="I49" s="60">
        <v>1</v>
      </c>
      <c r="J49" s="60">
        <v>0</v>
      </c>
      <c r="K49" s="60">
        <v>0</v>
      </c>
      <c r="L49" s="60">
        <v>0</v>
      </c>
      <c r="M49" s="60">
        <f t="shared" si="3"/>
        <v>3</v>
      </c>
      <c r="N49" s="60">
        <v>3</v>
      </c>
      <c r="O49" s="61">
        <f t="shared" si="2"/>
        <v>0.5</v>
      </c>
      <c r="P49" s="60">
        <v>1</v>
      </c>
      <c r="Q49" s="60">
        <v>5</v>
      </c>
    </row>
    <row r="50" spans="1:17" ht="15" customHeight="1" x14ac:dyDescent="0.25">
      <c r="A50" s="25" t="s">
        <v>61</v>
      </c>
      <c r="B50" s="60">
        <f t="shared" si="5"/>
        <v>503</v>
      </c>
      <c r="C50" s="60">
        <f>SUM(C39:C49)</f>
        <v>283</v>
      </c>
      <c r="D50" s="60">
        <f>SUM(D39:D49)</f>
        <v>220</v>
      </c>
      <c r="E50" s="61">
        <f t="shared" si="1"/>
        <v>0.43737574552683894</v>
      </c>
      <c r="F50" s="60">
        <f t="shared" ref="F50:L50" si="6">SUM(F39:F49)</f>
        <v>0</v>
      </c>
      <c r="G50" s="60">
        <f t="shared" si="6"/>
        <v>130</v>
      </c>
      <c r="H50" s="60">
        <f t="shared" si="6"/>
        <v>72</v>
      </c>
      <c r="I50" s="60">
        <f t="shared" si="6"/>
        <v>73</v>
      </c>
      <c r="J50" s="60">
        <f t="shared" si="6"/>
        <v>0</v>
      </c>
      <c r="K50" s="60">
        <f>SUM(K39:K49)</f>
        <v>4</v>
      </c>
      <c r="L50" s="60">
        <f t="shared" si="6"/>
        <v>10</v>
      </c>
      <c r="M50" s="60">
        <f t="shared" si="3"/>
        <v>289</v>
      </c>
      <c r="N50" s="60">
        <f>SUM(N39:N49)</f>
        <v>152</v>
      </c>
      <c r="O50" s="61">
        <f t="shared" si="2"/>
        <v>0.65532879818594103</v>
      </c>
      <c r="P50" s="60">
        <f>SUM(P39:P49)</f>
        <v>42</v>
      </c>
      <c r="Q50" s="60">
        <f>SUM(Q39:Q49)</f>
        <v>20</v>
      </c>
    </row>
    <row r="51" spans="1:17" ht="15" customHeight="1" x14ac:dyDescent="0.25">
      <c r="A51" s="34" t="s">
        <v>62</v>
      </c>
      <c r="B51" s="70">
        <f t="shared" si="5"/>
        <v>500</v>
      </c>
      <c r="C51" s="70">
        <v>280</v>
      </c>
      <c r="D51" s="70">
        <v>220</v>
      </c>
      <c r="E51" s="71">
        <f t="shared" si="1"/>
        <v>0.44</v>
      </c>
      <c r="F51" s="70">
        <v>0</v>
      </c>
      <c r="G51" s="70">
        <v>129</v>
      </c>
      <c r="H51" s="70">
        <v>72</v>
      </c>
      <c r="I51" s="70">
        <v>73</v>
      </c>
      <c r="J51" s="70">
        <v>0</v>
      </c>
      <c r="K51" s="70">
        <v>4</v>
      </c>
      <c r="L51" s="70">
        <v>10</v>
      </c>
      <c r="M51" s="70">
        <f t="shared" si="3"/>
        <v>288</v>
      </c>
      <c r="N51" s="70">
        <v>151</v>
      </c>
      <c r="O51" s="71">
        <f>M51/(M51+N51)</f>
        <v>0.6560364464692483</v>
      </c>
      <c r="P51" s="70">
        <v>42</v>
      </c>
      <c r="Q51" s="70">
        <v>19</v>
      </c>
    </row>
    <row r="52" spans="1:17" ht="15" customHeight="1" x14ac:dyDescent="0.2">
      <c r="A52" s="63" t="s">
        <v>63</v>
      </c>
      <c r="B52" s="60"/>
      <c r="C52" s="60"/>
      <c r="D52" s="60"/>
      <c r="E52" s="61"/>
      <c r="F52" s="60"/>
      <c r="G52" s="60"/>
      <c r="H52" s="60"/>
      <c r="I52" s="60"/>
      <c r="J52" s="60"/>
      <c r="K52" s="60"/>
      <c r="L52" s="60"/>
      <c r="M52" s="60"/>
      <c r="N52" s="60"/>
      <c r="O52" s="61"/>
      <c r="P52" s="60"/>
      <c r="Q52" s="60"/>
    </row>
    <row r="53" spans="1:17" ht="15" customHeight="1" x14ac:dyDescent="0.2">
      <c r="A53" s="77" t="s">
        <v>64</v>
      </c>
      <c r="B53" s="60">
        <f t="shared" si="5"/>
        <v>161</v>
      </c>
      <c r="C53" s="60">
        <v>25</v>
      </c>
      <c r="D53" s="60">
        <v>136</v>
      </c>
      <c r="E53" s="61">
        <f t="shared" si="1"/>
        <v>0.84472049689440998</v>
      </c>
      <c r="F53" s="60">
        <v>0</v>
      </c>
      <c r="G53" s="60">
        <v>19</v>
      </c>
      <c r="H53" s="60">
        <v>18</v>
      </c>
      <c r="I53" s="60">
        <v>12</v>
      </c>
      <c r="J53" s="60">
        <v>0</v>
      </c>
      <c r="K53" s="60">
        <v>1</v>
      </c>
      <c r="L53" s="60">
        <v>6</v>
      </c>
      <c r="M53" s="60">
        <f t="shared" si="3"/>
        <v>56</v>
      </c>
      <c r="N53" s="60">
        <v>100</v>
      </c>
      <c r="O53" s="61">
        <f t="shared" si="2"/>
        <v>0.35897435897435898</v>
      </c>
      <c r="P53" s="60">
        <v>1</v>
      </c>
      <c r="Q53" s="60">
        <v>4</v>
      </c>
    </row>
    <row r="54" spans="1:17" ht="15" customHeight="1" x14ac:dyDescent="0.2">
      <c r="A54" s="77" t="s">
        <v>65</v>
      </c>
      <c r="B54" s="60">
        <f t="shared" si="5"/>
        <v>157</v>
      </c>
      <c r="C54" s="60">
        <v>35</v>
      </c>
      <c r="D54" s="60">
        <v>122</v>
      </c>
      <c r="E54" s="61">
        <f t="shared" si="1"/>
        <v>0.77707006369426757</v>
      </c>
      <c r="F54" s="60">
        <v>1</v>
      </c>
      <c r="G54" s="60">
        <v>22</v>
      </c>
      <c r="H54" s="60">
        <v>40</v>
      </c>
      <c r="I54" s="60">
        <v>26</v>
      </c>
      <c r="J54" s="60">
        <v>0</v>
      </c>
      <c r="K54" s="60">
        <v>1</v>
      </c>
      <c r="L54" s="60">
        <v>8</v>
      </c>
      <c r="M54" s="60">
        <f t="shared" si="3"/>
        <v>98</v>
      </c>
      <c r="N54" s="60">
        <v>48</v>
      </c>
      <c r="O54" s="61">
        <f t="shared" si="2"/>
        <v>0.67123287671232879</v>
      </c>
      <c r="P54" s="60">
        <v>4</v>
      </c>
      <c r="Q54" s="60">
        <v>7</v>
      </c>
    </row>
    <row r="55" spans="1:17" ht="15" customHeight="1" x14ac:dyDescent="0.2">
      <c r="A55" s="77" t="s">
        <v>66</v>
      </c>
      <c r="B55" s="60">
        <f t="shared" si="5"/>
        <v>228</v>
      </c>
      <c r="C55" s="60">
        <v>32</v>
      </c>
      <c r="D55" s="60">
        <v>196</v>
      </c>
      <c r="E55" s="61">
        <f t="shared" si="1"/>
        <v>0.85964912280701755</v>
      </c>
      <c r="F55" s="60">
        <v>1</v>
      </c>
      <c r="G55" s="60">
        <v>15</v>
      </c>
      <c r="H55" s="60">
        <v>41</v>
      </c>
      <c r="I55" s="60">
        <v>21</v>
      </c>
      <c r="J55" s="60">
        <v>0</v>
      </c>
      <c r="K55" s="60">
        <v>1</v>
      </c>
      <c r="L55" s="60">
        <v>6</v>
      </c>
      <c r="M55" s="60">
        <f t="shared" si="3"/>
        <v>85</v>
      </c>
      <c r="N55" s="60">
        <v>136</v>
      </c>
      <c r="O55" s="61">
        <f t="shared" si="2"/>
        <v>0.38461538461538464</v>
      </c>
      <c r="P55" s="60">
        <v>1</v>
      </c>
      <c r="Q55" s="60">
        <v>6</v>
      </c>
    </row>
    <row r="56" spans="1:17" ht="15" customHeight="1" x14ac:dyDescent="0.2">
      <c r="A56" s="77" t="s">
        <v>67</v>
      </c>
      <c r="B56" s="60">
        <f t="shared" si="5"/>
        <v>94</v>
      </c>
      <c r="C56" s="60">
        <v>16</v>
      </c>
      <c r="D56" s="60">
        <v>78</v>
      </c>
      <c r="E56" s="61">
        <f t="shared" si="1"/>
        <v>0.82978723404255317</v>
      </c>
      <c r="F56" s="60">
        <v>0</v>
      </c>
      <c r="G56" s="60">
        <v>3</v>
      </c>
      <c r="H56" s="60">
        <v>12</v>
      </c>
      <c r="I56" s="60">
        <v>8</v>
      </c>
      <c r="J56" s="60">
        <v>0</v>
      </c>
      <c r="K56" s="60">
        <v>1</v>
      </c>
      <c r="L56" s="60">
        <v>3</v>
      </c>
      <c r="M56" s="60">
        <f t="shared" si="3"/>
        <v>27</v>
      </c>
      <c r="N56" s="60">
        <v>59</v>
      </c>
      <c r="O56" s="61">
        <f t="shared" si="2"/>
        <v>0.31395348837209303</v>
      </c>
      <c r="P56" s="60">
        <v>0</v>
      </c>
      <c r="Q56" s="60">
        <v>8</v>
      </c>
    </row>
    <row r="57" spans="1:17" ht="15" customHeight="1" x14ac:dyDescent="0.2">
      <c r="A57" s="77" t="s">
        <v>68</v>
      </c>
      <c r="B57" s="60">
        <f t="shared" si="5"/>
        <v>13</v>
      </c>
      <c r="C57" s="60">
        <v>9</v>
      </c>
      <c r="D57" s="60">
        <v>4</v>
      </c>
      <c r="E57" s="61">
        <f t="shared" si="1"/>
        <v>0.30769230769230771</v>
      </c>
      <c r="F57" s="60">
        <v>0</v>
      </c>
      <c r="G57" s="60">
        <v>0</v>
      </c>
      <c r="H57" s="60">
        <v>2</v>
      </c>
      <c r="I57" s="60">
        <v>1</v>
      </c>
      <c r="J57" s="60">
        <v>0</v>
      </c>
      <c r="K57" s="60">
        <v>0</v>
      </c>
      <c r="L57" s="60">
        <v>0</v>
      </c>
      <c r="M57" s="60">
        <f t="shared" si="3"/>
        <v>3</v>
      </c>
      <c r="N57" s="60">
        <v>10</v>
      </c>
      <c r="O57" s="61">
        <f t="shared" si="2"/>
        <v>0.23076923076923078</v>
      </c>
      <c r="P57" s="60">
        <v>0</v>
      </c>
      <c r="Q57" s="60">
        <v>0</v>
      </c>
    </row>
    <row r="58" spans="1:17" ht="15" customHeight="1" x14ac:dyDescent="0.25">
      <c r="A58" s="25" t="s">
        <v>69</v>
      </c>
      <c r="B58" s="60">
        <f t="shared" si="5"/>
        <v>653</v>
      </c>
      <c r="C58" s="60">
        <f>SUM(C53:C57)</f>
        <v>117</v>
      </c>
      <c r="D58" s="60">
        <f>SUM(D53:D57)</f>
        <v>536</v>
      </c>
      <c r="E58" s="61">
        <f t="shared" si="1"/>
        <v>0.82082695252679938</v>
      </c>
      <c r="F58" s="60">
        <f t="shared" ref="F58:L58" si="7">SUM(F53:F57)</f>
        <v>2</v>
      </c>
      <c r="G58" s="60">
        <f t="shared" si="7"/>
        <v>59</v>
      </c>
      <c r="H58" s="60">
        <f t="shared" si="7"/>
        <v>113</v>
      </c>
      <c r="I58" s="60">
        <f t="shared" si="7"/>
        <v>68</v>
      </c>
      <c r="J58" s="60">
        <f t="shared" si="7"/>
        <v>0</v>
      </c>
      <c r="K58" s="60">
        <f t="shared" si="7"/>
        <v>4</v>
      </c>
      <c r="L58" s="60">
        <f t="shared" si="7"/>
        <v>23</v>
      </c>
      <c r="M58" s="60">
        <f t="shared" si="3"/>
        <v>269</v>
      </c>
      <c r="N58" s="60">
        <f>SUM(N53:N57)</f>
        <v>353</v>
      </c>
      <c r="O58" s="61">
        <f t="shared" si="2"/>
        <v>0.432475884244373</v>
      </c>
      <c r="P58" s="60">
        <f>SUM(P53:P57)</f>
        <v>6</v>
      </c>
      <c r="Q58" s="60">
        <f>SUM(Q53:Q57)</f>
        <v>25</v>
      </c>
    </row>
    <row r="59" spans="1:17" ht="15" customHeight="1" x14ac:dyDescent="0.25">
      <c r="A59" s="34" t="s">
        <v>70</v>
      </c>
      <c r="B59" s="70">
        <f t="shared" si="5"/>
        <v>653</v>
      </c>
      <c r="C59" s="72">
        <v>117</v>
      </c>
      <c r="D59" s="72">
        <v>536</v>
      </c>
      <c r="E59" s="71">
        <f t="shared" si="1"/>
        <v>0.82082695252679938</v>
      </c>
      <c r="F59" s="72">
        <v>2</v>
      </c>
      <c r="G59" s="72">
        <v>59</v>
      </c>
      <c r="H59" s="72">
        <v>113</v>
      </c>
      <c r="I59" s="72">
        <v>68</v>
      </c>
      <c r="J59" s="72">
        <v>0</v>
      </c>
      <c r="K59" s="72">
        <v>4</v>
      </c>
      <c r="L59" s="72">
        <v>23</v>
      </c>
      <c r="M59" s="70">
        <f t="shared" si="3"/>
        <v>269</v>
      </c>
      <c r="N59" s="72">
        <v>353</v>
      </c>
      <c r="O59" s="71">
        <f t="shared" si="2"/>
        <v>0.432475884244373</v>
      </c>
      <c r="P59" s="72">
        <v>6</v>
      </c>
      <c r="Q59" s="72">
        <v>25</v>
      </c>
    </row>
    <row r="60" spans="1:17" ht="15" customHeight="1" x14ac:dyDescent="0.2">
      <c r="A60" s="66" t="s">
        <v>71</v>
      </c>
      <c r="B60" s="60"/>
      <c r="C60" s="60"/>
      <c r="D60" s="60"/>
      <c r="E60" s="61"/>
      <c r="F60" s="60"/>
      <c r="G60" s="60"/>
      <c r="H60" s="60"/>
      <c r="I60" s="60"/>
      <c r="J60" s="60"/>
      <c r="K60" s="60"/>
      <c r="L60" s="60"/>
      <c r="M60" s="60"/>
      <c r="N60" s="60"/>
      <c r="O60" s="61"/>
      <c r="P60" s="60"/>
      <c r="Q60" s="60"/>
    </row>
    <row r="61" spans="1:17" ht="15" customHeight="1" x14ac:dyDescent="0.2">
      <c r="A61" s="76" t="s">
        <v>25</v>
      </c>
      <c r="B61" s="60">
        <f t="shared" si="5"/>
        <v>1</v>
      </c>
      <c r="C61" s="60">
        <v>1</v>
      </c>
      <c r="D61" s="60">
        <v>0</v>
      </c>
      <c r="E61" s="61">
        <f t="shared" si="1"/>
        <v>0</v>
      </c>
      <c r="F61" s="60">
        <v>0</v>
      </c>
      <c r="G61" s="60">
        <v>0</v>
      </c>
      <c r="H61" s="60">
        <v>0</v>
      </c>
      <c r="I61" s="60">
        <v>0</v>
      </c>
      <c r="J61" s="60">
        <v>0</v>
      </c>
      <c r="K61" s="60">
        <v>0</v>
      </c>
      <c r="L61" s="60">
        <v>0</v>
      </c>
      <c r="M61" s="60">
        <f t="shared" si="3"/>
        <v>0</v>
      </c>
      <c r="N61" s="60">
        <v>0</v>
      </c>
      <c r="O61" s="61" t="e">
        <f t="shared" si="2"/>
        <v>#DIV/0!</v>
      </c>
      <c r="P61" s="60">
        <v>0</v>
      </c>
      <c r="Q61" s="60">
        <v>1</v>
      </c>
    </row>
    <row r="62" spans="1:17" ht="15" customHeight="1" x14ac:dyDescent="0.2">
      <c r="A62" s="77" t="s">
        <v>58</v>
      </c>
      <c r="B62" s="60">
        <f t="shared" si="5"/>
        <v>34</v>
      </c>
      <c r="C62" s="60">
        <v>30</v>
      </c>
      <c r="D62" s="60">
        <v>4</v>
      </c>
      <c r="E62" s="61">
        <f t="shared" si="1"/>
        <v>0.11764705882352941</v>
      </c>
      <c r="F62" s="60">
        <v>0</v>
      </c>
      <c r="G62" s="60">
        <v>8</v>
      </c>
      <c r="H62" s="60">
        <v>5</v>
      </c>
      <c r="I62" s="60">
        <v>5</v>
      </c>
      <c r="J62" s="60">
        <v>0</v>
      </c>
      <c r="K62" s="60">
        <v>0</v>
      </c>
      <c r="L62" s="60">
        <v>0</v>
      </c>
      <c r="M62" s="60">
        <f t="shared" si="3"/>
        <v>18</v>
      </c>
      <c r="N62" s="60">
        <v>11</v>
      </c>
      <c r="O62" s="61">
        <f t="shared" si="2"/>
        <v>0.62068965517241381</v>
      </c>
      <c r="P62" s="60">
        <v>3</v>
      </c>
      <c r="Q62" s="60">
        <v>2</v>
      </c>
    </row>
    <row r="63" spans="1:17" ht="15" customHeight="1" x14ac:dyDescent="0.2">
      <c r="A63" s="77" t="s">
        <v>72</v>
      </c>
      <c r="B63" s="60">
        <f t="shared" si="5"/>
        <v>433</v>
      </c>
      <c r="C63" s="60">
        <v>226</v>
      </c>
      <c r="D63" s="60">
        <v>207</v>
      </c>
      <c r="E63" s="61">
        <f t="shared" si="1"/>
        <v>0.47806004618937642</v>
      </c>
      <c r="F63" s="60">
        <v>0</v>
      </c>
      <c r="G63" s="60">
        <v>106</v>
      </c>
      <c r="H63" s="60">
        <v>47</v>
      </c>
      <c r="I63" s="60">
        <v>60</v>
      </c>
      <c r="J63" s="60">
        <v>0</v>
      </c>
      <c r="K63" s="60">
        <v>2</v>
      </c>
      <c r="L63" s="60">
        <v>11</v>
      </c>
      <c r="M63" s="60">
        <f t="shared" si="3"/>
        <v>226</v>
      </c>
      <c r="N63" s="60">
        <v>125</v>
      </c>
      <c r="O63" s="61">
        <f t="shared" si="2"/>
        <v>0.64387464387464388</v>
      </c>
      <c r="P63" s="60">
        <v>69</v>
      </c>
      <c r="Q63" s="60">
        <v>13</v>
      </c>
    </row>
    <row r="64" spans="1:17" ht="15" customHeight="1" x14ac:dyDescent="0.25">
      <c r="A64" s="25" t="s">
        <v>73</v>
      </c>
      <c r="B64" s="60">
        <v>468</v>
      </c>
      <c r="C64" s="60">
        <v>257</v>
      </c>
      <c r="D64" s="60">
        <f>SUM(D62:D63)</f>
        <v>211</v>
      </c>
      <c r="E64" s="61">
        <f t="shared" si="1"/>
        <v>0.45085470085470086</v>
      </c>
      <c r="F64" s="60">
        <f t="shared" ref="F64:L64" si="8">SUM(F62:F63)</f>
        <v>0</v>
      </c>
      <c r="G64" s="60">
        <f t="shared" si="8"/>
        <v>114</v>
      </c>
      <c r="H64" s="60">
        <f t="shared" si="8"/>
        <v>52</v>
      </c>
      <c r="I64" s="60">
        <f t="shared" si="8"/>
        <v>65</v>
      </c>
      <c r="J64" s="60">
        <f t="shared" si="8"/>
        <v>0</v>
      </c>
      <c r="K64" s="60">
        <f t="shared" si="8"/>
        <v>2</v>
      </c>
      <c r="L64" s="60">
        <f t="shared" si="8"/>
        <v>11</v>
      </c>
      <c r="M64" s="60">
        <f t="shared" si="3"/>
        <v>244</v>
      </c>
      <c r="N64" s="60">
        <f>SUM(N62:N63)</f>
        <v>136</v>
      </c>
      <c r="O64" s="61">
        <f t="shared" si="2"/>
        <v>0.64210526315789473</v>
      </c>
      <c r="P64" s="60">
        <f>SUM(P62:P63)</f>
        <v>72</v>
      </c>
      <c r="Q64" s="60">
        <v>16</v>
      </c>
    </row>
    <row r="65" spans="1:17" ht="15" customHeight="1" x14ac:dyDescent="0.25">
      <c r="A65" s="34" t="s">
        <v>74</v>
      </c>
      <c r="B65" s="70">
        <f t="shared" si="5"/>
        <v>467</v>
      </c>
      <c r="C65" s="70">
        <v>256</v>
      </c>
      <c r="D65" s="70">
        <v>211</v>
      </c>
      <c r="E65" s="71">
        <f t="shared" si="1"/>
        <v>0.45182012847965741</v>
      </c>
      <c r="F65" s="70">
        <v>0</v>
      </c>
      <c r="G65" s="70">
        <v>114</v>
      </c>
      <c r="H65" s="70">
        <v>52</v>
      </c>
      <c r="I65" s="70">
        <v>65</v>
      </c>
      <c r="J65" s="70">
        <v>0</v>
      </c>
      <c r="K65" s="70">
        <v>2</v>
      </c>
      <c r="L65" s="70">
        <v>11</v>
      </c>
      <c r="M65" s="70">
        <f t="shared" si="3"/>
        <v>244</v>
      </c>
      <c r="N65" s="70">
        <v>136</v>
      </c>
      <c r="O65" s="71">
        <f t="shared" si="2"/>
        <v>0.64210526315789473</v>
      </c>
      <c r="P65" s="70">
        <v>72</v>
      </c>
      <c r="Q65" s="70">
        <v>15</v>
      </c>
    </row>
    <row r="66" spans="1:17" ht="15" customHeight="1" x14ac:dyDescent="0.2">
      <c r="A66" s="66" t="s">
        <v>75</v>
      </c>
      <c r="B66" s="60"/>
      <c r="C66" s="60"/>
      <c r="D66" s="60"/>
      <c r="E66" s="61"/>
      <c r="F66" s="60"/>
      <c r="G66" s="60"/>
      <c r="H66" s="60"/>
      <c r="I66" s="60"/>
      <c r="J66" s="60"/>
      <c r="K66" s="60"/>
      <c r="L66" s="60"/>
      <c r="M66" s="60"/>
      <c r="N66" s="60"/>
      <c r="O66" s="61"/>
      <c r="P66" s="60"/>
      <c r="Q66" s="60"/>
    </row>
    <row r="67" spans="1:17" ht="15" customHeight="1" x14ac:dyDescent="0.25">
      <c r="A67" s="1" t="s">
        <v>76</v>
      </c>
      <c r="B67" s="60">
        <f t="shared" si="5"/>
        <v>68</v>
      </c>
      <c r="C67" s="60">
        <v>1</v>
      </c>
      <c r="D67" s="60">
        <v>67</v>
      </c>
      <c r="E67" s="61">
        <f t="shared" si="1"/>
        <v>0.98529411764705888</v>
      </c>
      <c r="F67" s="60">
        <v>0</v>
      </c>
      <c r="G67" s="60">
        <v>7</v>
      </c>
      <c r="H67" s="60">
        <v>8</v>
      </c>
      <c r="I67" s="60">
        <v>21</v>
      </c>
      <c r="J67" s="60">
        <v>0</v>
      </c>
      <c r="K67" s="60">
        <v>2</v>
      </c>
      <c r="L67" s="60">
        <v>3</v>
      </c>
      <c r="M67" s="60">
        <f t="shared" si="3"/>
        <v>41</v>
      </c>
      <c r="N67" s="60">
        <v>24</v>
      </c>
      <c r="O67" s="61">
        <f t="shared" si="2"/>
        <v>0.63076923076923075</v>
      </c>
      <c r="P67" s="60">
        <v>2</v>
      </c>
      <c r="Q67" s="60">
        <v>1</v>
      </c>
    </row>
    <row r="68" spans="1:17" ht="15" customHeight="1" x14ac:dyDescent="0.25">
      <c r="A68" s="25" t="s">
        <v>77</v>
      </c>
      <c r="B68" s="60">
        <f t="shared" si="5"/>
        <v>68</v>
      </c>
      <c r="C68" s="60">
        <f>SUM(C67)</f>
        <v>1</v>
      </c>
      <c r="D68" s="60">
        <f t="shared" ref="D68:L68" si="9">SUM(D67)</f>
        <v>67</v>
      </c>
      <c r="E68" s="61">
        <f t="shared" si="1"/>
        <v>0.98529411764705888</v>
      </c>
      <c r="F68" s="60">
        <f t="shared" si="9"/>
        <v>0</v>
      </c>
      <c r="G68" s="60">
        <f t="shared" si="9"/>
        <v>7</v>
      </c>
      <c r="H68" s="60">
        <f t="shared" si="9"/>
        <v>8</v>
      </c>
      <c r="I68" s="60">
        <f t="shared" si="9"/>
        <v>21</v>
      </c>
      <c r="J68" s="60">
        <f t="shared" si="9"/>
        <v>0</v>
      </c>
      <c r="K68" s="60">
        <f t="shared" si="9"/>
        <v>2</v>
      </c>
      <c r="L68" s="60">
        <f t="shared" si="9"/>
        <v>3</v>
      </c>
      <c r="M68" s="60">
        <f t="shared" si="3"/>
        <v>41</v>
      </c>
      <c r="N68" s="60">
        <f>SUM(N67)</f>
        <v>24</v>
      </c>
      <c r="O68" s="61">
        <f t="shared" si="2"/>
        <v>0.63076923076923075</v>
      </c>
      <c r="P68" s="60">
        <f>SUM(P67)</f>
        <v>2</v>
      </c>
      <c r="Q68" s="60">
        <f>SUM(Q67)</f>
        <v>1</v>
      </c>
    </row>
    <row r="69" spans="1:17" ht="15" customHeight="1" x14ac:dyDescent="0.25">
      <c r="A69" s="34" t="s">
        <v>78</v>
      </c>
      <c r="B69" s="4">
        <f t="shared" si="5"/>
        <v>68</v>
      </c>
      <c r="C69" s="4">
        <v>1</v>
      </c>
      <c r="D69" s="4">
        <v>67</v>
      </c>
      <c r="E69" s="71">
        <f t="shared" si="1"/>
        <v>0.98529411764705888</v>
      </c>
      <c r="F69" s="4">
        <v>0</v>
      </c>
      <c r="G69" s="4">
        <v>7</v>
      </c>
      <c r="H69" s="4">
        <v>8</v>
      </c>
      <c r="I69" s="4">
        <v>21</v>
      </c>
      <c r="J69" s="4">
        <v>0</v>
      </c>
      <c r="K69" s="4">
        <v>2</v>
      </c>
      <c r="L69" s="4">
        <v>3</v>
      </c>
      <c r="M69" s="70">
        <f t="shared" si="3"/>
        <v>41</v>
      </c>
      <c r="N69" s="4">
        <v>24</v>
      </c>
      <c r="O69" s="71">
        <f t="shared" si="2"/>
        <v>0.63076923076923075</v>
      </c>
      <c r="P69" s="4">
        <v>2</v>
      </c>
      <c r="Q69" s="4">
        <v>1</v>
      </c>
    </row>
    <row r="70" spans="1:17" ht="15" customHeight="1" x14ac:dyDescent="0.2">
      <c r="A70" s="66" t="s">
        <v>91</v>
      </c>
      <c r="B70" s="62"/>
      <c r="C70" s="62"/>
      <c r="D70" s="62"/>
      <c r="E70" s="61"/>
      <c r="F70" s="62"/>
      <c r="G70" s="62"/>
      <c r="H70" s="62"/>
      <c r="I70" s="62"/>
      <c r="J70" s="62"/>
      <c r="K70" s="62"/>
      <c r="L70" s="62"/>
      <c r="M70" s="60"/>
      <c r="N70" s="62"/>
      <c r="O70" s="61"/>
      <c r="P70" s="62"/>
      <c r="Q70" s="62"/>
    </row>
    <row r="71" spans="1:17" ht="15" customHeight="1" x14ac:dyDescent="0.2">
      <c r="A71" s="77" t="s">
        <v>31</v>
      </c>
      <c r="B71" s="60">
        <f t="shared" ref="B71:B72" si="10">C71+D71</f>
        <v>15</v>
      </c>
      <c r="C71" s="60">
        <v>8</v>
      </c>
      <c r="D71" s="60">
        <v>7</v>
      </c>
      <c r="E71" s="61">
        <f t="shared" si="1"/>
        <v>0.46666666666666667</v>
      </c>
      <c r="F71" s="60">
        <v>0</v>
      </c>
      <c r="G71" s="60">
        <v>0</v>
      </c>
      <c r="H71" s="60">
        <v>4</v>
      </c>
      <c r="I71" s="60">
        <v>3</v>
      </c>
      <c r="J71" s="60">
        <v>0</v>
      </c>
      <c r="K71" s="60">
        <v>0</v>
      </c>
      <c r="L71" s="60">
        <v>0</v>
      </c>
      <c r="M71" s="60">
        <f t="shared" si="3"/>
        <v>7</v>
      </c>
      <c r="N71" s="60">
        <v>8</v>
      </c>
      <c r="O71" s="61">
        <f t="shared" si="2"/>
        <v>0.46666666666666667</v>
      </c>
      <c r="P71" s="60">
        <v>0</v>
      </c>
      <c r="Q71" s="60">
        <v>0</v>
      </c>
    </row>
    <row r="72" spans="1:17" ht="15" customHeight="1" x14ac:dyDescent="0.2">
      <c r="A72" s="77" t="s">
        <v>92</v>
      </c>
      <c r="B72" s="60">
        <f t="shared" si="10"/>
        <v>2</v>
      </c>
      <c r="C72" s="60">
        <v>0</v>
      </c>
      <c r="D72" s="60">
        <v>2</v>
      </c>
      <c r="E72" s="61">
        <f t="shared" si="1"/>
        <v>1</v>
      </c>
      <c r="F72" s="60">
        <v>0</v>
      </c>
      <c r="G72" s="60">
        <v>0</v>
      </c>
      <c r="H72" s="60">
        <v>0</v>
      </c>
      <c r="I72" s="60">
        <v>0</v>
      </c>
      <c r="J72" s="60">
        <v>0</v>
      </c>
      <c r="K72" s="60">
        <v>0</v>
      </c>
      <c r="L72" s="60">
        <v>0</v>
      </c>
      <c r="M72" s="60">
        <f t="shared" si="3"/>
        <v>0</v>
      </c>
      <c r="N72" s="60">
        <v>2</v>
      </c>
      <c r="O72" s="61">
        <f t="shared" si="2"/>
        <v>0</v>
      </c>
      <c r="P72" s="60">
        <v>0</v>
      </c>
      <c r="Q72" s="60">
        <v>0</v>
      </c>
    </row>
    <row r="73" spans="1:17" ht="15" customHeight="1" x14ac:dyDescent="0.2">
      <c r="A73" s="77" t="s">
        <v>93</v>
      </c>
      <c r="B73" s="60">
        <f>C73+D73</f>
        <v>34</v>
      </c>
      <c r="C73" s="60">
        <v>7</v>
      </c>
      <c r="D73" s="60">
        <v>27</v>
      </c>
      <c r="E73" s="61">
        <f t="shared" si="1"/>
        <v>0.79411764705882348</v>
      </c>
      <c r="F73" s="60">
        <v>0</v>
      </c>
      <c r="G73" s="60">
        <v>1</v>
      </c>
      <c r="H73" s="60">
        <v>3</v>
      </c>
      <c r="I73" s="60">
        <v>9</v>
      </c>
      <c r="J73" s="60">
        <v>0</v>
      </c>
      <c r="K73" s="60">
        <v>0</v>
      </c>
      <c r="L73" s="60">
        <v>0</v>
      </c>
      <c r="M73" s="60">
        <f t="shared" si="3"/>
        <v>13</v>
      </c>
      <c r="N73" s="60">
        <v>16</v>
      </c>
      <c r="O73" s="61">
        <f t="shared" si="2"/>
        <v>0.44827586206896552</v>
      </c>
      <c r="P73" s="60">
        <v>5</v>
      </c>
      <c r="Q73" s="60">
        <v>0</v>
      </c>
    </row>
    <row r="74" spans="1:17" ht="15" customHeight="1" x14ac:dyDescent="0.25">
      <c r="A74" s="25" t="s">
        <v>94</v>
      </c>
      <c r="B74" s="60">
        <f>C74+D74</f>
        <v>51</v>
      </c>
      <c r="C74" s="60">
        <f>SUM(C71:C73)</f>
        <v>15</v>
      </c>
      <c r="D74" s="60">
        <f t="shared" ref="D74:L74" si="11">SUM(D71:D73)</f>
        <v>36</v>
      </c>
      <c r="E74" s="61">
        <f t="shared" si="1"/>
        <v>0.70588235294117652</v>
      </c>
      <c r="F74" s="60">
        <f t="shared" si="11"/>
        <v>0</v>
      </c>
      <c r="G74" s="60">
        <f t="shared" si="11"/>
        <v>1</v>
      </c>
      <c r="H74" s="60">
        <f t="shared" si="11"/>
        <v>7</v>
      </c>
      <c r="I74" s="60">
        <f t="shared" si="11"/>
        <v>12</v>
      </c>
      <c r="J74" s="60">
        <f t="shared" si="11"/>
        <v>0</v>
      </c>
      <c r="K74" s="60">
        <f t="shared" si="11"/>
        <v>0</v>
      </c>
      <c r="L74" s="60">
        <f t="shared" si="11"/>
        <v>0</v>
      </c>
      <c r="M74" s="60">
        <f t="shared" si="3"/>
        <v>20</v>
      </c>
      <c r="N74" s="60">
        <f>SUM(N71:N73)</f>
        <v>26</v>
      </c>
      <c r="O74" s="61">
        <f>M74/(M74+N74)</f>
        <v>0.43478260869565216</v>
      </c>
      <c r="P74" s="60">
        <f>SUM(P71:P73)</f>
        <v>5</v>
      </c>
      <c r="Q74" s="60">
        <f>SUM(Q71:Q73)</f>
        <v>0</v>
      </c>
    </row>
    <row r="75" spans="1:17" ht="15" customHeight="1" x14ac:dyDescent="0.25">
      <c r="A75" s="34" t="s">
        <v>95</v>
      </c>
      <c r="B75" s="70">
        <f>C75+D75</f>
        <v>48</v>
      </c>
      <c r="C75" s="70">
        <v>15</v>
      </c>
      <c r="D75" s="70">
        <f>31+2</f>
        <v>33</v>
      </c>
      <c r="E75" s="71">
        <f t="shared" si="1"/>
        <v>0.6875</v>
      </c>
      <c r="F75" s="70">
        <v>0</v>
      </c>
      <c r="G75" s="70">
        <v>1</v>
      </c>
      <c r="H75" s="70">
        <v>7</v>
      </c>
      <c r="I75" s="70">
        <v>12</v>
      </c>
      <c r="J75" s="70">
        <v>0</v>
      </c>
      <c r="K75" s="70">
        <v>0</v>
      </c>
      <c r="L75" s="70">
        <v>0</v>
      </c>
      <c r="M75" s="70">
        <f t="shared" si="3"/>
        <v>20</v>
      </c>
      <c r="N75" s="70">
        <f>21+2</f>
        <v>23</v>
      </c>
      <c r="O75" s="71">
        <f t="shared" ref="O75:O82" si="12">M75/(M75+N75)</f>
        <v>0.46511627906976744</v>
      </c>
      <c r="P75" s="70">
        <v>5</v>
      </c>
      <c r="Q75" s="70">
        <v>0</v>
      </c>
    </row>
    <row r="76" spans="1:17" ht="15" customHeight="1" x14ac:dyDescent="0.2">
      <c r="A76" s="65" t="s">
        <v>79</v>
      </c>
      <c r="B76" s="60"/>
      <c r="C76" s="60"/>
      <c r="D76" s="60"/>
      <c r="E76" s="61"/>
      <c r="F76" s="60"/>
      <c r="G76" s="60"/>
      <c r="H76" s="60"/>
      <c r="I76" s="60"/>
      <c r="J76" s="60"/>
      <c r="K76" s="60"/>
      <c r="L76" s="60"/>
      <c r="M76" s="60"/>
      <c r="N76" s="60"/>
      <c r="O76" s="61"/>
      <c r="P76" s="60"/>
      <c r="Q76" s="60"/>
    </row>
    <row r="77" spans="1:17" ht="15" customHeight="1" x14ac:dyDescent="0.2">
      <c r="A77" s="77" t="s">
        <v>80</v>
      </c>
      <c r="B77" s="60">
        <f t="shared" ref="B77:B81" si="13">C77+D77</f>
        <v>2</v>
      </c>
      <c r="C77" s="60">
        <v>1</v>
      </c>
      <c r="D77" s="60">
        <v>1</v>
      </c>
      <c r="E77" s="61">
        <f t="shared" ref="E77:E82" si="14">D77/B77</f>
        <v>0.5</v>
      </c>
      <c r="F77" s="60">
        <v>0</v>
      </c>
      <c r="G77" s="60">
        <v>1</v>
      </c>
      <c r="H77" s="60">
        <v>1</v>
      </c>
      <c r="I77" s="60">
        <v>0</v>
      </c>
      <c r="J77" s="60">
        <v>0</v>
      </c>
      <c r="K77" s="60">
        <v>0</v>
      </c>
      <c r="L77" s="60">
        <v>0</v>
      </c>
      <c r="M77" s="60">
        <f t="shared" ref="M77:M82" si="15">SUM(F77:L77)</f>
        <v>2</v>
      </c>
      <c r="N77" s="60">
        <v>0</v>
      </c>
      <c r="O77" s="61">
        <f t="shared" si="12"/>
        <v>1</v>
      </c>
      <c r="P77" s="60">
        <v>0</v>
      </c>
      <c r="Q77" s="60">
        <v>0</v>
      </c>
    </row>
    <row r="78" spans="1:17" ht="15" customHeight="1" x14ac:dyDescent="0.2">
      <c r="A78" s="77" t="s">
        <v>81</v>
      </c>
      <c r="B78" s="60">
        <f t="shared" si="13"/>
        <v>55</v>
      </c>
      <c r="C78" s="60">
        <v>24</v>
      </c>
      <c r="D78" s="60">
        <v>31</v>
      </c>
      <c r="E78" s="61">
        <f t="shared" si="14"/>
        <v>0.5636363636363636</v>
      </c>
      <c r="F78" s="60">
        <v>0</v>
      </c>
      <c r="G78" s="60">
        <v>5</v>
      </c>
      <c r="H78" s="60">
        <v>5</v>
      </c>
      <c r="I78" s="60">
        <v>6</v>
      </c>
      <c r="J78" s="60">
        <v>0</v>
      </c>
      <c r="K78" s="60">
        <v>0</v>
      </c>
      <c r="L78" s="60">
        <v>4</v>
      </c>
      <c r="M78" s="60">
        <f t="shared" si="15"/>
        <v>20</v>
      </c>
      <c r="N78" s="60">
        <v>31</v>
      </c>
      <c r="O78" s="61">
        <f t="shared" si="12"/>
        <v>0.39215686274509803</v>
      </c>
      <c r="P78" s="60">
        <v>2</v>
      </c>
      <c r="Q78" s="60">
        <v>2</v>
      </c>
    </row>
    <row r="79" spans="1:17" ht="15" customHeight="1" x14ac:dyDescent="0.2">
      <c r="A79" s="78" t="s">
        <v>82</v>
      </c>
      <c r="B79" s="60">
        <f t="shared" si="13"/>
        <v>11</v>
      </c>
      <c r="C79" s="60">
        <v>5</v>
      </c>
      <c r="D79" s="60">
        <v>6</v>
      </c>
      <c r="E79" s="61">
        <f t="shared" si="14"/>
        <v>0.54545454545454541</v>
      </c>
      <c r="F79" s="60">
        <v>0</v>
      </c>
      <c r="G79" s="60">
        <v>0</v>
      </c>
      <c r="H79" s="60">
        <v>1</v>
      </c>
      <c r="I79" s="60">
        <v>3</v>
      </c>
      <c r="J79" s="60">
        <v>0</v>
      </c>
      <c r="K79" s="60">
        <v>1</v>
      </c>
      <c r="L79" s="60">
        <v>0</v>
      </c>
      <c r="M79" s="60">
        <v>0</v>
      </c>
      <c r="N79" s="60">
        <v>6</v>
      </c>
      <c r="O79" s="61">
        <f t="shared" si="12"/>
        <v>0</v>
      </c>
      <c r="P79" s="60">
        <v>0</v>
      </c>
      <c r="Q79" s="60">
        <v>0</v>
      </c>
    </row>
    <row r="80" spans="1:17" ht="15" x14ac:dyDescent="0.25">
      <c r="A80" s="25" t="s">
        <v>83</v>
      </c>
      <c r="B80" s="60">
        <f>SUM(B77:B79)</f>
        <v>68</v>
      </c>
      <c r="C80" s="60">
        <f>SUM(C77:C79)</f>
        <v>30</v>
      </c>
      <c r="D80" s="60">
        <f t="shared" ref="D80:L80" si="16">SUM(D77:D79)</f>
        <v>38</v>
      </c>
      <c r="E80" s="61">
        <f t="shared" si="14"/>
        <v>0.55882352941176472</v>
      </c>
      <c r="F80" s="60">
        <f t="shared" si="16"/>
        <v>0</v>
      </c>
      <c r="G80" s="60">
        <f t="shared" si="16"/>
        <v>6</v>
      </c>
      <c r="H80" s="60">
        <f t="shared" si="16"/>
        <v>7</v>
      </c>
      <c r="I80" s="60">
        <f t="shared" si="16"/>
        <v>9</v>
      </c>
      <c r="J80" s="60">
        <f t="shared" si="16"/>
        <v>0</v>
      </c>
      <c r="K80" s="60">
        <f t="shared" si="16"/>
        <v>1</v>
      </c>
      <c r="L80" s="60">
        <f t="shared" si="16"/>
        <v>4</v>
      </c>
      <c r="M80" s="60">
        <f t="shared" si="15"/>
        <v>27</v>
      </c>
      <c r="N80" s="60">
        <f>SUM(N77:N79)</f>
        <v>37</v>
      </c>
      <c r="O80" s="61">
        <f t="shared" si="12"/>
        <v>0.421875</v>
      </c>
      <c r="P80" s="60">
        <f>SUM(P77:P79)</f>
        <v>2</v>
      </c>
      <c r="Q80" s="60">
        <f>SUM(Q77:Q79)</f>
        <v>2</v>
      </c>
    </row>
    <row r="81" spans="1:17" ht="15" x14ac:dyDescent="0.25">
      <c r="A81" s="34" t="s">
        <v>84</v>
      </c>
      <c r="B81" s="4">
        <f t="shared" si="13"/>
        <v>68</v>
      </c>
      <c r="C81" s="4">
        <v>30</v>
      </c>
      <c r="D81" s="4">
        <v>38</v>
      </c>
      <c r="E81" s="73">
        <f t="shared" si="14"/>
        <v>0.55882352941176472</v>
      </c>
      <c r="F81" s="4">
        <v>0</v>
      </c>
      <c r="G81" s="4">
        <v>6</v>
      </c>
      <c r="H81" s="4">
        <v>7</v>
      </c>
      <c r="I81" s="4">
        <v>9</v>
      </c>
      <c r="J81" s="4">
        <v>0</v>
      </c>
      <c r="K81" s="4">
        <v>1</v>
      </c>
      <c r="L81" s="4">
        <v>4</v>
      </c>
      <c r="M81" s="4">
        <f t="shared" si="15"/>
        <v>27</v>
      </c>
      <c r="N81" s="4">
        <v>37</v>
      </c>
      <c r="O81" s="73">
        <f t="shared" si="12"/>
        <v>0.421875</v>
      </c>
      <c r="P81" s="4">
        <v>2</v>
      </c>
      <c r="Q81" s="4">
        <v>2</v>
      </c>
    </row>
    <row r="82" spans="1:17" ht="15.75" x14ac:dyDescent="0.25">
      <c r="A82" s="46" t="s">
        <v>85</v>
      </c>
      <c r="B82" s="29">
        <f>C82+D82</f>
        <v>2754</v>
      </c>
      <c r="C82" s="29">
        <f>C37+C51+C59+C65+C69+C75+C81</f>
        <v>1064</v>
      </c>
      <c r="D82" s="29">
        <f>D37+D51+D59+D65+D69+D75+D81</f>
        <v>1690</v>
      </c>
      <c r="E82" s="67">
        <f t="shared" si="14"/>
        <v>0.61365286855482937</v>
      </c>
      <c r="F82" s="6">
        <f t="shared" ref="F82:L82" si="17">F37+F51+F59+F65+F69+F75+F81</f>
        <v>2</v>
      </c>
      <c r="G82" s="6">
        <f t="shared" si="17"/>
        <v>403</v>
      </c>
      <c r="H82" s="6">
        <f t="shared" si="17"/>
        <v>419</v>
      </c>
      <c r="I82" s="6">
        <f t="shared" si="17"/>
        <v>416</v>
      </c>
      <c r="J82" s="6">
        <f t="shared" si="17"/>
        <v>0</v>
      </c>
      <c r="K82" s="6">
        <f t="shared" si="17"/>
        <v>26</v>
      </c>
      <c r="L82" s="6">
        <f t="shared" si="17"/>
        <v>99</v>
      </c>
      <c r="M82" s="29">
        <f t="shared" si="15"/>
        <v>1365</v>
      </c>
      <c r="N82" s="6">
        <f>N37+N51+N59+N65+N69+N75+N81</f>
        <v>1102</v>
      </c>
      <c r="O82" s="67">
        <f t="shared" si="12"/>
        <v>0.55330360762059183</v>
      </c>
      <c r="P82" s="6">
        <f>P37+P51+P59+P65+P69+P75+P81</f>
        <v>188</v>
      </c>
      <c r="Q82" s="6">
        <f>Q37+Q51+Q59+Q65+Q69+Q75+Q81</f>
        <v>99</v>
      </c>
    </row>
  </sheetData>
  <pageMargins left="0.7" right="0.7" top="0.75" bottom="0.75" header="0.3" footer="0.3"/>
  <pageSetup scale="48" orientation="portrait" r:id="rId1"/>
  <headerFooter>
    <oddHeader xml:space="preserve">&amp;L&amp;"-,Bold"&amp;11Program Level Data&amp;C&amp;"-,Bold"&amp;11Table 34 &amp;R&amp;"-,Bold"&amp;11Undergraduate Degrees by Gender and Ethnicity
</oddHeader>
    <oddFooter>&amp;L&amp;"-,Bold"&amp;11Office of Institutional Research, UMass Boston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6"/>
  <sheetViews>
    <sheetView zoomScaleNormal="100" workbookViewId="0">
      <selection activeCell="S9" sqref="S9"/>
    </sheetView>
  </sheetViews>
  <sheetFormatPr defaultRowHeight="15" x14ac:dyDescent="0.25"/>
  <cols>
    <col min="1" max="1" width="46.28515625" style="1" customWidth="1"/>
    <col min="2" max="2" width="6.28515625" style="2" customWidth="1"/>
    <col min="3" max="3" width="5.7109375" style="2" customWidth="1"/>
    <col min="4" max="4" width="8.85546875" style="2" customWidth="1"/>
    <col min="5" max="6" width="10.85546875" style="2" customWidth="1"/>
    <col min="7" max="7" width="6.85546875" style="2" customWidth="1"/>
    <col min="8" max="8" width="7.140625" style="2" customWidth="1"/>
    <col min="9" max="9" width="9" style="2" customWidth="1"/>
    <col min="10" max="10" width="9.7109375" style="2" customWidth="1"/>
    <col min="11" max="11" width="9.140625" style="2" customWidth="1"/>
    <col min="12" max="12" width="6.28515625" style="2" customWidth="1"/>
    <col min="13" max="13" width="10" style="2" customWidth="1"/>
    <col min="14" max="14" width="7.42578125" style="2" customWidth="1"/>
    <col min="15" max="15" width="11.140625" style="2" customWidth="1"/>
    <col min="16" max="16" width="9.85546875" style="2" customWidth="1"/>
    <col min="17" max="17" width="11.140625" style="2" customWidth="1"/>
    <col min="18" max="19" width="8.85546875" customWidth="1"/>
  </cols>
  <sheetData>
    <row r="1" spans="1:17" ht="18" x14ac:dyDescent="0.25">
      <c r="A1" s="53" t="s">
        <v>96</v>
      </c>
      <c r="M1" s="13"/>
    </row>
    <row r="2" spans="1:17" x14ac:dyDescent="0.25">
      <c r="A2" s="59"/>
    </row>
    <row r="3" spans="1:17" x14ac:dyDescent="0.25">
      <c r="A3" s="2"/>
    </row>
    <row r="4" spans="1:17" ht="59.25" customHeight="1" thickBot="1" x14ac:dyDescent="0.3">
      <c r="A4" s="69"/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11</v>
      </c>
      <c r="M4" s="33" t="s">
        <v>12</v>
      </c>
      <c r="N4" s="32" t="s">
        <v>13</v>
      </c>
      <c r="O4" s="32" t="s">
        <v>14</v>
      </c>
      <c r="P4" s="32" t="s">
        <v>15</v>
      </c>
      <c r="Q4" s="32" t="s">
        <v>16</v>
      </c>
    </row>
    <row r="5" spans="1:17" ht="15.75" x14ac:dyDescent="0.25">
      <c r="A5" s="65" t="s">
        <v>17</v>
      </c>
    </row>
    <row r="6" spans="1:17" x14ac:dyDescent="0.2">
      <c r="A6" s="77" t="s">
        <v>97</v>
      </c>
      <c r="B6" s="60">
        <f>C6+D6</f>
        <v>9</v>
      </c>
      <c r="C6" s="60">
        <v>4</v>
      </c>
      <c r="D6" s="60">
        <v>5</v>
      </c>
      <c r="E6" s="61">
        <f t="shared" ref="E6:E68" si="0">D6/B6</f>
        <v>0.55555555555555558</v>
      </c>
      <c r="F6" s="60">
        <v>0</v>
      </c>
      <c r="G6" s="60">
        <v>0</v>
      </c>
      <c r="H6" s="60">
        <v>7</v>
      </c>
      <c r="I6" s="60">
        <v>1</v>
      </c>
      <c r="J6" s="60">
        <v>0</v>
      </c>
      <c r="K6" s="60">
        <v>0</v>
      </c>
      <c r="L6" s="60">
        <v>0</v>
      </c>
      <c r="M6" s="60">
        <f>SUM(F6:L6)</f>
        <v>8</v>
      </c>
      <c r="N6" s="60">
        <v>1</v>
      </c>
      <c r="O6" s="61">
        <f>M6/(M6+N6)</f>
        <v>0.88888888888888884</v>
      </c>
      <c r="P6" s="60">
        <v>0</v>
      </c>
      <c r="Q6" s="60">
        <v>0</v>
      </c>
    </row>
    <row r="7" spans="1:17" x14ac:dyDescent="0.2">
      <c r="A7" s="77" t="s">
        <v>98</v>
      </c>
      <c r="B7" s="60">
        <f t="shared" ref="B7:B35" si="1">C7+D7</f>
        <v>8</v>
      </c>
      <c r="C7" s="60">
        <v>5</v>
      </c>
      <c r="D7" s="60">
        <v>3</v>
      </c>
      <c r="E7" s="61">
        <f t="shared" si="0"/>
        <v>0.375</v>
      </c>
      <c r="F7" s="60">
        <v>0</v>
      </c>
      <c r="G7" s="60">
        <v>0</v>
      </c>
      <c r="H7" s="60">
        <v>2</v>
      </c>
      <c r="I7" s="60">
        <v>1</v>
      </c>
      <c r="J7" s="60">
        <v>0</v>
      </c>
      <c r="K7" s="60">
        <v>0</v>
      </c>
      <c r="L7" s="60">
        <v>1</v>
      </c>
      <c r="M7" s="60">
        <f t="shared" ref="M7:M67" si="2">SUM(F7:L7)</f>
        <v>4</v>
      </c>
      <c r="N7" s="60">
        <v>3</v>
      </c>
      <c r="O7" s="61">
        <f t="shared" ref="O7:O67" si="3">M7/(M7+N7)</f>
        <v>0.5714285714285714</v>
      </c>
      <c r="P7" s="60">
        <v>1</v>
      </c>
      <c r="Q7" s="60">
        <v>0</v>
      </c>
    </row>
    <row r="8" spans="1:17" x14ac:dyDescent="0.2">
      <c r="A8" s="77" t="s">
        <v>99</v>
      </c>
      <c r="B8" s="60">
        <f t="shared" si="1"/>
        <v>26</v>
      </c>
      <c r="C8" s="60">
        <v>10</v>
      </c>
      <c r="D8" s="60">
        <v>16</v>
      </c>
      <c r="E8" s="61">
        <f t="shared" si="0"/>
        <v>0.61538461538461542</v>
      </c>
      <c r="F8" s="60">
        <v>0</v>
      </c>
      <c r="G8" s="60">
        <v>0</v>
      </c>
      <c r="H8" s="60">
        <v>4</v>
      </c>
      <c r="I8" s="60">
        <v>4</v>
      </c>
      <c r="J8" s="60">
        <v>0</v>
      </c>
      <c r="K8" s="60">
        <v>0</v>
      </c>
      <c r="L8" s="60">
        <v>2</v>
      </c>
      <c r="M8" s="60">
        <f t="shared" si="2"/>
        <v>10</v>
      </c>
      <c r="N8" s="60">
        <v>13</v>
      </c>
      <c r="O8" s="61">
        <f t="shared" si="3"/>
        <v>0.43478260869565216</v>
      </c>
      <c r="P8" s="60">
        <v>1</v>
      </c>
      <c r="Q8" s="60">
        <v>2</v>
      </c>
    </row>
    <row r="9" spans="1:17" x14ac:dyDescent="0.2">
      <c r="A9" s="77" t="s">
        <v>22</v>
      </c>
      <c r="B9" s="60">
        <f t="shared" si="1"/>
        <v>29</v>
      </c>
      <c r="C9" s="60">
        <v>9</v>
      </c>
      <c r="D9" s="60">
        <v>20</v>
      </c>
      <c r="E9" s="61">
        <f t="shared" si="0"/>
        <v>0.68965517241379315</v>
      </c>
      <c r="F9" s="60">
        <v>0</v>
      </c>
      <c r="G9" s="60">
        <v>3</v>
      </c>
      <c r="H9" s="60">
        <v>5</v>
      </c>
      <c r="I9" s="60">
        <v>9</v>
      </c>
      <c r="J9" s="60">
        <v>0</v>
      </c>
      <c r="K9" s="60">
        <v>0</v>
      </c>
      <c r="L9" s="60">
        <v>1</v>
      </c>
      <c r="M9" s="60">
        <f t="shared" si="2"/>
        <v>18</v>
      </c>
      <c r="N9" s="60">
        <v>6</v>
      </c>
      <c r="O9" s="61">
        <f t="shared" si="3"/>
        <v>0.75</v>
      </c>
      <c r="P9" s="60">
        <v>5</v>
      </c>
      <c r="Q9" s="60">
        <v>0</v>
      </c>
    </row>
    <row r="10" spans="1:17" x14ac:dyDescent="0.2">
      <c r="A10" s="77" t="s">
        <v>23</v>
      </c>
      <c r="B10" s="60">
        <f t="shared" si="1"/>
        <v>5</v>
      </c>
      <c r="C10" s="60">
        <v>2</v>
      </c>
      <c r="D10" s="60">
        <v>3</v>
      </c>
      <c r="E10" s="61">
        <f t="shared" si="0"/>
        <v>0.6</v>
      </c>
      <c r="F10" s="60">
        <v>0</v>
      </c>
      <c r="G10" s="60">
        <v>2</v>
      </c>
      <c r="H10" s="60">
        <v>0</v>
      </c>
      <c r="I10" s="60">
        <v>0</v>
      </c>
      <c r="J10" s="60">
        <v>0</v>
      </c>
      <c r="K10" s="60">
        <v>0</v>
      </c>
      <c r="L10" s="60">
        <v>0</v>
      </c>
      <c r="M10" s="60">
        <f t="shared" si="2"/>
        <v>2</v>
      </c>
      <c r="N10" s="60">
        <v>3</v>
      </c>
      <c r="O10" s="61">
        <f t="shared" si="3"/>
        <v>0.4</v>
      </c>
      <c r="P10" s="60">
        <v>0</v>
      </c>
      <c r="Q10" s="60">
        <v>0</v>
      </c>
    </row>
    <row r="11" spans="1:17" x14ac:dyDescent="0.2">
      <c r="A11" s="77" t="s">
        <v>100</v>
      </c>
      <c r="B11" s="60">
        <f t="shared" si="1"/>
        <v>5</v>
      </c>
      <c r="C11" s="60">
        <v>2</v>
      </c>
      <c r="D11" s="60">
        <v>3</v>
      </c>
      <c r="E11" s="61">
        <f t="shared" si="0"/>
        <v>0.6</v>
      </c>
      <c r="F11" s="60">
        <v>0</v>
      </c>
      <c r="G11" s="60">
        <v>0</v>
      </c>
      <c r="H11" s="60">
        <v>0</v>
      </c>
      <c r="I11" s="60">
        <v>0</v>
      </c>
      <c r="J11" s="60">
        <v>0</v>
      </c>
      <c r="K11" s="60">
        <v>0</v>
      </c>
      <c r="L11" s="60">
        <v>0</v>
      </c>
      <c r="M11" s="60">
        <f t="shared" si="2"/>
        <v>0</v>
      </c>
      <c r="N11" s="60">
        <v>5</v>
      </c>
      <c r="O11" s="61">
        <f t="shared" si="3"/>
        <v>0</v>
      </c>
      <c r="P11" s="60">
        <v>0</v>
      </c>
      <c r="Q11" s="60">
        <v>0</v>
      </c>
    </row>
    <row r="12" spans="1:17" x14ac:dyDescent="0.2">
      <c r="A12" s="77" t="s">
        <v>25</v>
      </c>
      <c r="B12" s="60">
        <f t="shared" si="1"/>
        <v>108</v>
      </c>
      <c r="C12" s="60">
        <v>49</v>
      </c>
      <c r="D12" s="60">
        <v>59</v>
      </c>
      <c r="E12" s="61">
        <f t="shared" si="0"/>
        <v>0.54629629629629628</v>
      </c>
      <c r="F12" s="60">
        <v>0</v>
      </c>
      <c r="G12" s="60">
        <v>7</v>
      </c>
      <c r="H12" s="60">
        <v>15</v>
      </c>
      <c r="I12" s="60">
        <v>27</v>
      </c>
      <c r="J12" s="60">
        <v>0</v>
      </c>
      <c r="K12" s="60">
        <v>0</v>
      </c>
      <c r="L12" s="60">
        <v>3</v>
      </c>
      <c r="M12" s="60">
        <f t="shared" si="2"/>
        <v>52</v>
      </c>
      <c r="N12" s="60">
        <v>42</v>
      </c>
      <c r="O12" s="61">
        <f t="shared" si="3"/>
        <v>0.55319148936170215</v>
      </c>
      <c r="P12" s="60">
        <v>10</v>
      </c>
      <c r="Q12" s="60">
        <v>4</v>
      </c>
    </row>
    <row r="13" spans="1:17" x14ac:dyDescent="0.2">
      <c r="A13" s="77" t="s">
        <v>88</v>
      </c>
      <c r="B13" s="60">
        <f t="shared" si="1"/>
        <v>1</v>
      </c>
      <c r="C13" s="60">
        <v>0</v>
      </c>
      <c r="D13" s="60">
        <v>1</v>
      </c>
      <c r="E13" s="61">
        <f t="shared" si="0"/>
        <v>1</v>
      </c>
      <c r="F13" s="60">
        <v>0</v>
      </c>
      <c r="G13" s="60">
        <v>0</v>
      </c>
      <c r="H13" s="60">
        <v>0</v>
      </c>
      <c r="I13" s="60">
        <v>1</v>
      </c>
      <c r="J13" s="60">
        <v>0</v>
      </c>
      <c r="K13" s="60">
        <v>0</v>
      </c>
      <c r="L13" s="60">
        <v>0</v>
      </c>
      <c r="M13" s="60">
        <f t="shared" si="2"/>
        <v>1</v>
      </c>
      <c r="N13" s="60">
        <v>0</v>
      </c>
      <c r="O13" s="61">
        <f t="shared" si="3"/>
        <v>1</v>
      </c>
      <c r="P13" s="60">
        <v>0</v>
      </c>
      <c r="Q13" s="60">
        <v>0</v>
      </c>
    </row>
    <row r="14" spans="1:17" x14ac:dyDescent="0.2">
      <c r="A14" s="77" t="s">
        <v>26</v>
      </c>
      <c r="B14" s="60">
        <f t="shared" si="1"/>
        <v>154</v>
      </c>
      <c r="C14" s="60">
        <v>68</v>
      </c>
      <c r="D14" s="60">
        <v>86</v>
      </c>
      <c r="E14" s="61">
        <f t="shared" si="0"/>
        <v>0.55844155844155841</v>
      </c>
      <c r="F14" s="60">
        <v>0</v>
      </c>
      <c r="G14" s="60">
        <v>9</v>
      </c>
      <c r="H14" s="60">
        <v>36</v>
      </c>
      <c r="I14" s="60">
        <v>37</v>
      </c>
      <c r="J14" s="60">
        <v>0</v>
      </c>
      <c r="K14" s="60">
        <v>4</v>
      </c>
      <c r="L14" s="60">
        <v>4</v>
      </c>
      <c r="M14" s="60">
        <f t="shared" si="2"/>
        <v>90</v>
      </c>
      <c r="N14" s="60">
        <v>55</v>
      </c>
      <c r="O14" s="61">
        <f t="shared" si="3"/>
        <v>0.62068965517241381</v>
      </c>
      <c r="P14" s="60">
        <v>3</v>
      </c>
      <c r="Q14" s="60">
        <v>6</v>
      </c>
    </row>
    <row r="15" spans="1:17" x14ac:dyDescent="0.2">
      <c r="A15" s="77" t="s">
        <v>27</v>
      </c>
      <c r="B15" s="60">
        <f t="shared" si="1"/>
        <v>134</v>
      </c>
      <c r="C15" s="60">
        <v>91</v>
      </c>
      <c r="D15" s="60">
        <v>43</v>
      </c>
      <c r="E15" s="61">
        <f t="shared" si="0"/>
        <v>0.32089552238805968</v>
      </c>
      <c r="F15" s="60">
        <v>0</v>
      </c>
      <c r="G15" s="60">
        <v>16</v>
      </c>
      <c r="H15" s="60">
        <v>17</v>
      </c>
      <c r="I15" s="60">
        <v>6</v>
      </c>
      <c r="J15" s="60">
        <v>0</v>
      </c>
      <c r="K15" s="60">
        <v>0</v>
      </c>
      <c r="L15" s="60">
        <v>2</v>
      </c>
      <c r="M15" s="60">
        <f t="shared" si="2"/>
        <v>41</v>
      </c>
      <c r="N15" s="60">
        <v>39</v>
      </c>
      <c r="O15" s="61">
        <f t="shared" si="3"/>
        <v>0.51249999999999996</v>
      </c>
      <c r="P15" s="60">
        <v>48</v>
      </c>
      <c r="Q15" s="60">
        <v>6</v>
      </c>
    </row>
    <row r="16" spans="1:17" x14ac:dyDescent="0.2">
      <c r="A16" s="77" t="s">
        <v>28</v>
      </c>
      <c r="B16" s="60">
        <f t="shared" si="1"/>
        <v>84</v>
      </c>
      <c r="C16" s="60">
        <v>35</v>
      </c>
      <c r="D16" s="60">
        <v>49</v>
      </c>
      <c r="E16" s="61">
        <f t="shared" si="0"/>
        <v>0.58333333333333337</v>
      </c>
      <c r="F16" s="60">
        <v>0</v>
      </c>
      <c r="G16" s="60">
        <v>2</v>
      </c>
      <c r="H16" s="60">
        <v>11</v>
      </c>
      <c r="I16" s="60">
        <v>17</v>
      </c>
      <c r="J16" s="60">
        <v>0</v>
      </c>
      <c r="K16" s="60">
        <v>1</v>
      </c>
      <c r="L16" s="60">
        <v>6</v>
      </c>
      <c r="M16" s="60">
        <f t="shared" si="2"/>
        <v>37</v>
      </c>
      <c r="N16" s="60">
        <v>38</v>
      </c>
      <c r="O16" s="61">
        <f t="shared" si="3"/>
        <v>0.49333333333333335</v>
      </c>
      <c r="P16" s="60">
        <v>2</v>
      </c>
      <c r="Q16" s="60">
        <v>7</v>
      </c>
    </row>
    <row r="17" spans="1:17" x14ac:dyDescent="0.2">
      <c r="A17" s="77" t="s">
        <v>29</v>
      </c>
      <c r="B17" s="60">
        <f t="shared" si="1"/>
        <v>3</v>
      </c>
      <c r="C17" s="60">
        <v>1</v>
      </c>
      <c r="D17" s="60">
        <v>2</v>
      </c>
      <c r="E17" s="61">
        <f t="shared" si="0"/>
        <v>0.66666666666666663</v>
      </c>
      <c r="F17" s="60">
        <v>0</v>
      </c>
      <c r="G17" s="60">
        <v>0</v>
      </c>
      <c r="H17" s="60">
        <v>0</v>
      </c>
      <c r="I17" s="60">
        <v>1</v>
      </c>
      <c r="J17" s="60">
        <v>0</v>
      </c>
      <c r="K17" s="60">
        <v>0</v>
      </c>
      <c r="L17" s="60">
        <v>0</v>
      </c>
      <c r="M17" s="60">
        <f t="shared" si="2"/>
        <v>1</v>
      </c>
      <c r="N17" s="60">
        <v>1</v>
      </c>
      <c r="O17" s="61">
        <f t="shared" si="3"/>
        <v>0.5</v>
      </c>
      <c r="P17" s="60">
        <v>0</v>
      </c>
      <c r="Q17" s="60">
        <v>1</v>
      </c>
    </row>
    <row r="18" spans="1:17" x14ac:dyDescent="0.2">
      <c r="A18" s="77" t="s">
        <v>30</v>
      </c>
      <c r="B18" s="60">
        <f t="shared" si="1"/>
        <v>3</v>
      </c>
      <c r="C18" s="60">
        <v>2</v>
      </c>
      <c r="D18" s="60">
        <v>1</v>
      </c>
      <c r="E18" s="61">
        <f t="shared" si="0"/>
        <v>0.33333333333333331</v>
      </c>
      <c r="F18" s="60">
        <v>0</v>
      </c>
      <c r="G18" s="60">
        <v>0</v>
      </c>
      <c r="H18" s="60">
        <v>0</v>
      </c>
      <c r="I18" s="60">
        <v>0</v>
      </c>
      <c r="J18" s="60">
        <v>0</v>
      </c>
      <c r="K18" s="60">
        <v>0</v>
      </c>
      <c r="L18" s="60">
        <v>0</v>
      </c>
      <c r="M18" s="60">
        <f t="shared" si="2"/>
        <v>0</v>
      </c>
      <c r="N18" s="60">
        <v>3</v>
      </c>
      <c r="O18" s="61">
        <f t="shared" si="3"/>
        <v>0</v>
      </c>
      <c r="P18" s="60">
        <v>0</v>
      </c>
      <c r="Q18" s="60">
        <v>0</v>
      </c>
    </row>
    <row r="19" spans="1:17" x14ac:dyDescent="0.2">
      <c r="A19" s="77" t="s">
        <v>89</v>
      </c>
      <c r="B19" s="60">
        <f t="shared" si="1"/>
        <v>28</v>
      </c>
      <c r="C19" s="60">
        <v>15</v>
      </c>
      <c r="D19" s="60">
        <v>13</v>
      </c>
      <c r="E19" s="61">
        <f t="shared" si="0"/>
        <v>0.4642857142857143</v>
      </c>
      <c r="F19" s="60">
        <v>0</v>
      </c>
      <c r="G19" s="60">
        <v>0</v>
      </c>
      <c r="H19" s="60">
        <v>1</v>
      </c>
      <c r="I19" s="60">
        <v>1</v>
      </c>
      <c r="J19" s="60">
        <v>0</v>
      </c>
      <c r="K19" s="60">
        <v>0</v>
      </c>
      <c r="L19" s="60">
        <v>1</v>
      </c>
      <c r="M19" s="60">
        <f t="shared" si="2"/>
        <v>3</v>
      </c>
      <c r="N19" s="60">
        <v>21</v>
      </c>
      <c r="O19" s="61">
        <f t="shared" si="3"/>
        <v>0.125</v>
      </c>
      <c r="P19" s="60">
        <v>2</v>
      </c>
      <c r="Q19" s="60">
        <v>2</v>
      </c>
    </row>
    <row r="20" spans="1:17" x14ac:dyDescent="0.2">
      <c r="A20" s="77" t="s">
        <v>33</v>
      </c>
      <c r="B20" s="60">
        <f t="shared" si="1"/>
        <v>3</v>
      </c>
      <c r="C20" s="60">
        <v>2</v>
      </c>
      <c r="D20" s="60">
        <v>1</v>
      </c>
      <c r="E20" s="61">
        <f t="shared" si="0"/>
        <v>0.33333333333333331</v>
      </c>
      <c r="F20" s="60">
        <v>0</v>
      </c>
      <c r="G20" s="60">
        <v>0</v>
      </c>
      <c r="H20" s="60">
        <v>0</v>
      </c>
      <c r="I20" s="60">
        <v>0</v>
      </c>
      <c r="J20" s="60">
        <v>0</v>
      </c>
      <c r="K20" s="60">
        <v>0</v>
      </c>
      <c r="L20" s="60">
        <v>0</v>
      </c>
      <c r="M20" s="60">
        <f t="shared" si="2"/>
        <v>0</v>
      </c>
      <c r="N20" s="60">
        <v>3</v>
      </c>
      <c r="O20" s="61">
        <f t="shared" si="3"/>
        <v>0</v>
      </c>
      <c r="P20" s="60">
        <v>0</v>
      </c>
      <c r="Q20" s="60">
        <v>0</v>
      </c>
    </row>
    <row r="21" spans="1:17" x14ac:dyDescent="0.2">
      <c r="A21" s="77" t="s">
        <v>34</v>
      </c>
      <c r="B21" s="60">
        <f t="shared" si="1"/>
        <v>49</v>
      </c>
      <c r="C21" s="60">
        <v>8</v>
      </c>
      <c r="D21" s="60">
        <v>41</v>
      </c>
      <c r="E21" s="61">
        <f t="shared" si="0"/>
        <v>0.83673469387755106</v>
      </c>
      <c r="F21" s="60">
        <v>0</v>
      </c>
      <c r="G21" s="60">
        <v>3</v>
      </c>
      <c r="H21" s="60">
        <v>19</v>
      </c>
      <c r="I21" s="60">
        <v>16</v>
      </c>
      <c r="J21" s="60">
        <v>0</v>
      </c>
      <c r="K21" s="60">
        <v>1</v>
      </c>
      <c r="L21" s="60">
        <v>0</v>
      </c>
      <c r="M21" s="60">
        <f t="shared" si="2"/>
        <v>39</v>
      </c>
      <c r="N21" s="60">
        <v>8</v>
      </c>
      <c r="O21" s="61">
        <f t="shared" si="3"/>
        <v>0.82978723404255317</v>
      </c>
      <c r="P21" s="60">
        <v>0</v>
      </c>
      <c r="Q21" s="60">
        <v>2</v>
      </c>
    </row>
    <row r="22" spans="1:17" x14ac:dyDescent="0.2">
      <c r="A22" s="77" t="s">
        <v>35</v>
      </c>
      <c r="B22" s="60">
        <f t="shared" si="1"/>
        <v>1</v>
      </c>
      <c r="C22" s="60">
        <v>0</v>
      </c>
      <c r="D22" s="60">
        <v>1</v>
      </c>
      <c r="E22" s="61">
        <f t="shared" si="0"/>
        <v>1</v>
      </c>
      <c r="F22" s="60">
        <v>0</v>
      </c>
      <c r="G22" s="60">
        <v>0</v>
      </c>
      <c r="H22" s="60">
        <v>0</v>
      </c>
      <c r="I22" s="60">
        <v>0</v>
      </c>
      <c r="J22" s="60">
        <v>0</v>
      </c>
      <c r="K22" s="60">
        <v>0</v>
      </c>
      <c r="L22" s="60">
        <v>0</v>
      </c>
      <c r="M22" s="60">
        <f t="shared" si="2"/>
        <v>0</v>
      </c>
      <c r="N22" s="60">
        <v>1</v>
      </c>
      <c r="O22" s="61">
        <f t="shared" si="3"/>
        <v>0</v>
      </c>
      <c r="P22" s="60">
        <v>0</v>
      </c>
      <c r="Q22" s="60">
        <v>0</v>
      </c>
    </row>
    <row r="23" spans="1:17" x14ac:dyDescent="0.2">
      <c r="A23" s="77" t="s">
        <v>37</v>
      </c>
      <c r="B23" s="60">
        <f t="shared" si="1"/>
        <v>4</v>
      </c>
      <c r="C23" s="60">
        <v>2</v>
      </c>
      <c r="D23" s="60">
        <v>2</v>
      </c>
      <c r="E23" s="61">
        <f t="shared" si="0"/>
        <v>0.5</v>
      </c>
      <c r="F23" s="60">
        <v>0</v>
      </c>
      <c r="G23" s="60">
        <v>0</v>
      </c>
      <c r="H23" s="60">
        <v>0</v>
      </c>
      <c r="I23" s="60">
        <v>0</v>
      </c>
      <c r="J23" s="60">
        <v>0</v>
      </c>
      <c r="K23" s="60">
        <v>1</v>
      </c>
      <c r="L23" s="60">
        <v>0</v>
      </c>
      <c r="M23" s="60">
        <f t="shared" si="2"/>
        <v>1</v>
      </c>
      <c r="N23" s="60">
        <v>3</v>
      </c>
      <c r="O23" s="61">
        <f t="shared" si="3"/>
        <v>0.25</v>
      </c>
      <c r="P23" s="60">
        <v>0</v>
      </c>
      <c r="Q23" s="60">
        <v>0</v>
      </c>
    </row>
    <row r="24" spans="1:17" x14ac:dyDescent="0.2">
      <c r="A24" s="77" t="s">
        <v>38</v>
      </c>
      <c r="B24" s="60">
        <f t="shared" si="1"/>
        <v>10</v>
      </c>
      <c r="C24" s="60">
        <v>2</v>
      </c>
      <c r="D24" s="60">
        <v>8</v>
      </c>
      <c r="E24" s="61">
        <f t="shared" si="0"/>
        <v>0.8</v>
      </c>
      <c r="F24" s="60">
        <v>0</v>
      </c>
      <c r="G24" s="60">
        <v>0</v>
      </c>
      <c r="H24" s="60">
        <v>0</v>
      </c>
      <c r="I24" s="60">
        <v>5</v>
      </c>
      <c r="J24" s="60">
        <v>0</v>
      </c>
      <c r="K24" s="60">
        <v>0</v>
      </c>
      <c r="L24" s="60">
        <v>0</v>
      </c>
      <c r="M24" s="60">
        <f t="shared" si="2"/>
        <v>5</v>
      </c>
      <c r="N24" s="60">
        <v>4</v>
      </c>
      <c r="O24" s="61">
        <f t="shared" si="3"/>
        <v>0.55555555555555558</v>
      </c>
      <c r="P24" s="60">
        <v>0</v>
      </c>
      <c r="Q24" s="60">
        <v>1</v>
      </c>
    </row>
    <row r="25" spans="1:17" x14ac:dyDescent="0.2">
      <c r="A25" s="77" t="s">
        <v>39</v>
      </c>
      <c r="B25" s="60">
        <f t="shared" si="1"/>
        <v>12</v>
      </c>
      <c r="C25" s="60">
        <v>6</v>
      </c>
      <c r="D25" s="60">
        <v>6</v>
      </c>
      <c r="E25" s="61">
        <f t="shared" si="0"/>
        <v>0.5</v>
      </c>
      <c r="F25" s="60">
        <v>0</v>
      </c>
      <c r="G25" s="60">
        <v>1</v>
      </c>
      <c r="H25" s="60">
        <v>5</v>
      </c>
      <c r="I25" s="60">
        <v>3</v>
      </c>
      <c r="J25" s="60">
        <v>0</v>
      </c>
      <c r="K25" s="60">
        <v>0</v>
      </c>
      <c r="L25" s="60">
        <v>1</v>
      </c>
      <c r="M25" s="60">
        <f t="shared" si="2"/>
        <v>10</v>
      </c>
      <c r="N25" s="60">
        <v>1</v>
      </c>
      <c r="O25" s="61">
        <f t="shared" si="3"/>
        <v>0.90909090909090906</v>
      </c>
      <c r="P25" s="60">
        <v>1</v>
      </c>
      <c r="Q25" s="60">
        <v>0</v>
      </c>
    </row>
    <row r="26" spans="1:17" x14ac:dyDescent="0.2">
      <c r="A26" s="77" t="s">
        <v>40</v>
      </c>
      <c r="B26" s="60">
        <f t="shared" si="1"/>
        <v>5</v>
      </c>
      <c r="C26" s="60">
        <v>2</v>
      </c>
      <c r="D26" s="60">
        <v>3</v>
      </c>
      <c r="E26" s="61">
        <f t="shared" si="0"/>
        <v>0.6</v>
      </c>
      <c r="F26" s="60">
        <v>0</v>
      </c>
      <c r="G26" s="60">
        <v>0</v>
      </c>
      <c r="H26" s="60">
        <v>2</v>
      </c>
      <c r="I26" s="60">
        <v>0</v>
      </c>
      <c r="J26" s="60">
        <v>0</v>
      </c>
      <c r="K26" s="60">
        <v>0</v>
      </c>
      <c r="L26" s="60">
        <v>0</v>
      </c>
      <c r="M26" s="60">
        <f t="shared" si="2"/>
        <v>2</v>
      </c>
      <c r="N26" s="60">
        <v>2</v>
      </c>
      <c r="O26" s="61">
        <f t="shared" si="3"/>
        <v>0.5</v>
      </c>
      <c r="P26" s="60">
        <v>1</v>
      </c>
      <c r="Q26" s="60">
        <v>0</v>
      </c>
    </row>
    <row r="27" spans="1:17" x14ac:dyDescent="0.2">
      <c r="A27" s="77" t="s">
        <v>41</v>
      </c>
      <c r="B27" s="60">
        <f t="shared" si="1"/>
        <v>9</v>
      </c>
      <c r="C27" s="60">
        <v>6</v>
      </c>
      <c r="D27" s="60">
        <v>3</v>
      </c>
      <c r="E27" s="61">
        <f t="shared" si="0"/>
        <v>0.33333333333333331</v>
      </c>
      <c r="F27" s="60">
        <v>0</v>
      </c>
      <c r="G27" s="60">
        <v>0</v>
      </c>
      <c r="H27" s="60">
        <v>0</v>
      </c>
      <c r="I27" s="60">
        <v>2</v>
      </c>
      <c r="J27" s="60">
        <v>0</v>
      </c>
      <c r="K27" s="60">
        <v>0</v>
      </c>
      <c r="L27" s="60">
        <v>1</v>
      </c>
      <c r="M27" s="60">
        <f t="shared" si="2"/>
        <v>3</v>
      </c>
      <c r="N27" s="60">
        <v>5</v>
      </c>
      <c r="O27" s="61">
        <f t="shared" si="3"/>
        <v>0.375</v>
      </c>
      <c r="P27" s="60">
        <v>1</v>
      </c>
      <c r="Q27" s="60">
        <v>0</v>
      </c>
    </row>
    <row r="28" spans="1:17" x14ac:dyDescent="0.2">
      <c r="A28" s="64" t="s">
        <v>40</v>
      </c>
      <c r="B28" s="60">
        <f t="shared" si="1"/>
        <v>71</v>
      </c>
      <c r="C28" s="60">
        <v>34</v>
      </c>
      <c r="D28" s="60">
        <v>37</v>
      </c>
      <c r="E28" s="61">
        <f t="shared" si="0"/>
        <v>0.52112676056338025</v>
      </c>
      <c r="F28" s="60">
        <v>1</v>
      </c>
      <c r="G28" s="60">
        <v>5</v>
      </c>
      <c r="H28" s="60">
        <v>9</v>
      </c>
      <c r="I28" s="60">
        <v>17</v>
      </c>
      <c r="J28" s="60">
        <v>0</v>
      </c>
      <c r="K28" s="60">
        <v>0</v>
      </c>
      <c r="L28" s="60">
        <v>3</v>
      </c>
      <c r="M28" s="60">
        <f t="shared" si="2"/>
        <v>35</v>
      </c>
      <c r="N28" s="60">
        <v>31</v>
      </c>
      <c r="O28" s="61">
        <f t="shared" si="3"/>
        <v>0.53030303030303028</v>
      </c>
      <c r="P28" s="60">
        <v>5</v>
      </c>
      <c r="Q28" s="60">
        <v>0</v>
      </c>
    </row>
    <row r="29" spans="1:17" x14ac:dyDescent="0.2">
      <c r="A29" s="77" t="s">
        <v>43</v>
      </c>
      <c r="B29" s="60">
        <f t="shared" si="1"/>
        <v>293</v>
      </c>
      <c r="C29" s="60">
        <v>64</v>
      </c>
      <c r="D29" s="60">
        <v>229</v>
      </c>
      <c r="E29" s="61">
        <f t="shared" si="0"/>
        <v>0.78156996587030714</v>
      </c>
      <c r="F29" s="60">
        <v>0</v>
      </c>
      <c r="G29" s="60">
        <v>33</v>
      </c>
      <c r="H29" s="60">
        <v>60</v>
      </c>
      <c r="I29" s="60">
        <v>72</v>
      </c>
      <c r="J29" s="60">
        <v>0</v>
      </c>
      <c r="K29" s="60">
        <v>3</v>
      </c>
      <c r="L29" s="60">
        <v>10</v>
      </c>
      <c r="M29" s="60">
        <f t="shared" si="2"/>
        <v>178</v>
      </c>
      <c r="N29" s="60">
        <v>98</v>
      </c>
      <c r="O29" s="61">
        <f t="shared" si="3"/>
        <v>0.64492753623188404</v>
      </c>
      <c r="P29" s="60">
        <v>8</v>
      </c>
      <c r="Q29" s="60">
        <v>9</v>
      </c>
    </row>
    <row r="30" spans="1:17" x14ac:dyDescent="0.2">
      <c r="A30" s="77" t="s">
        <v>44</v>
      </c>
      <c r="B30" s="60">
        <f t="shared" si="1"/>
        <v>30</v>
      </c>
      <c r="C30" s="60">
        <v>6</v>
      </c>
      <c r="D30" s="60">
        <v>24</v>
      </c>
      <c r="E30" s="61">
        <f t="shared" si="0"/>
        <v>0.8</v>
      </c>
      <c r="F30" s="60">
        <v>0</v>
      </c>
      <c r="G30" s="60">
        <v>3</v>
      </c>
      <c r="H30" s="60">
        <v>6</v>
      </c>
      <c r="I30" s="60">
        <v>4</v>
      </c>
      <c r="J30" s="60">
        <v>0</v>
      </c>
      <c r="K30" s="60">
        <v>3</v>
      </c>
      <c r="L30" s="60">
        <v>3</v>
      </c>
      <c r="M30" s="60">
        <f t="shared" si="2"/>
        <v>19</v>
      </c>
      <c r="N30" s="60">
        <v>9</v>
      </c>
      <c r="O30" s="61">
        <f t="shared" si="3"/>
        <v>0.6785714285714286</v>
      </c>
      <c r="P30" s="60">
        <v>1</v>
      </c>
      <c r="Q30" s="60">
        <v>1</v>
      </c>
    </row>
    <row r="31" spans="1:17" x14ac:dyDescent="0.2">
      <c r="A31" s="77" t="s">
        <v>45</v>
      </c>
      <c r="B31" s="60">
        <f t="shared" si="1"/>
        <v>61</v>
      </c>
      <c r="C31" s="60">
        <v>22</v>
      </c>
      <c r="D31" s="60">
        <v>39</v>
      </c>
      <c r="E31" s="61">
        <f t="shared" si="0"/>
        <v>0.63934426229508201</v>
      </c>
      <c r="F31" s="60">
        <v>0</v>
      </c>
      <c r="G31" s="60">
        <v>3</v>
      </c>
      <c r="H31" s="60">
        <v>21</v>
      </c>
      <c r="I31" s="60">
        <v>15</v>
      </c>
      <c r="J31" s="60">
        <v>0</v>
      </c>
      <c r="K31" s="60">
        <v>1</v>
      </c>
      <c r="L31" s="60">
        <v>0</v>
      </c>
      <c r="M31" s="60">
        <f t="shared" si="2"/>
        <v>40</v>
      </c>
      <c r="N31" s="60">
        <v>17</v>
      </c>
      <c r="O31" s="61">
        <f t="shared" si="3"/>
        <v>0.70175438596491224</v>
      </c>
      <c r="P31" s="60">
        <v>2</v>
      </c>
      <c r="Q31" s="60">
        <v>2</v>
      </c>
    </row>
    <row r="32" spans="1:17" x14ac:dyDescent="0.2">
      <c r="A32" s="77" t="s">
        <v>46</v>
      </c>
      <c r="B32" s="60">
        <f t="shared" si="1"/>
        <v>6</v>
      </c>
      <c r="C32" s="60">
        <v>4</v>
      </c>
      <c r="D32" s="60">
        <v>2</v>
      </c>
      <c r="E32" s="61">
        <f t="shared" si="0"/>
        <v>0.33333333333333331</v>
      </c>
      <c r="F32" s="60">
        <v>0</v>
      </c>
      <c r="G32" s="60">
        <v>0</v>
      </c>
      <c r="H32" s="60">
        <v>1</v>
      </c>
      <c r="I32" s="60">
        <v>1</v>
      </c>
      <c r="J32" s="60">
        <v>0</v>
      </c>
      <c r="K32" s="60">
        <v>0</v>
      </c>
      <c r="L32" s="60">
        <v>0</v>
      </c>
      <c r="M32" s="60">
        <f t="shared" si="2"/>
        <v>2</v>
      </c>
      <c r="N32" s="60">
        <v>3</v>
      </c>
      <c r="O32" s="61">
        <f t="shared" si="3"/>
        <v>0.4</v>
      </c>
      <c r="P32" s="60">
        <v>0</v>
      </c>
      <c r="Q32" s="60">
        <v>1</v>
      </c>
    </row>
    <row r="33" spans="1:17" x14ac:dyDescent="0.2">
      <c r="A33" s="77" t="s">
        <v>47</v>
      </c>
      <c r="B33" s="60">
        <f t="shared" si="1"/>
        <v>14</v>
      </c>
      <c r="C33" s="60">
        <v>1</v>
      </c>
      <c r="D33" s="60">
        <v>13</v>
      </c>
      <c r="E33" s="61">
        <f t="shared" si="0"/>
        <v>0.9285714285714286</v>
      </c>
      <c r="F33" s="60">
        <v>0</v>
      </c>
      <c r="G33" s="60">
        <v>0</v>
      </c>
      <c r="H33" s="60">
        <v>1</v>
      </c>
      <c r="I33" s="60">
        <v>6</v>
      </c>
      <c r="J33" s="60">
        <v>0</v>
      </c>
      <c r="K33" s="60">
        <v>0</v>
      </c>
      <c r="L33" s="60">
        <v>0</v>
      </c>
      <c r="M33" s="60">
        <f t="shared" si="2"/>
        <v>7</v>
      </c>
      <c r="N33" s="60">
        <v>5</v>
      </c>
      <c r="O33" s="61">
        <f t="shared" si="3"/>
        <v>0.58333333333333337</v>
      </c>
      <c r="P33" s="60">
        <v>1</v>
      </c>
      <c r="Q33" s="60">
        <v>1</v>
      </c>
    </row>
    <row r="34" spans="1:17" x14ac:dyDescent="0.25">
      <c r="A34" s="25" t="s">
        <v>48</v>
      </c>
      <c r="B34" s="60">
        <f>C34+D34</f>
        <v>1165</v>
      </c>
      <c r="C34" s="60">
        <f>SUM(C6:C33)</f>
        <v>452</v>
      </c>
      <c r="D34" s="60">
        <f>SUM(D6:D33)</f>
        <v>713</v>
      </c>
      <c r="E34" s="61">
        <f t="shared" si="0"/>
        <v>0.6120171673819742</v>
      </c>
      <c r="F34" s="60">
        <f>SUM(F6:F33)</f>
        <v>1</v>
      </c>
      <c r="G34" s="60">
        <f t="shared" ref="G34:L34" si="4">SUM(G6:G33)</f>
        <v>87</v>
      </c>
      <c r="H34" s="60">
        <f t="shared" si="4"/>
        <v>222</v>
      </c>
      <c r="I34" s="60">
        <f t="shared" si="4"/>
        <v>246</v>
      </c>
      <c r="J34" s="60">
        <f t="shared" si="4"/>
        <v>0</v>
      </c>
      <c r="K34" s="60">
        <f t="shared" si="4"/>
        <v>14</v>
      </c>
      <c r="L34" s="60">
        <f t="shared" si="4"/>
        <v>38</v>
      </c>
      <c r="M34" s="60">
        <f t="shared" si="2"/>
        <v>608</v>
      </c>
      <c r="N34" s="60">
        <f>SUM(N6:N33)</f>
        <v>420</v>
      </c>
      <c r="O34" s="61">
        <f>M34/(M34+N34)</f>
        <v>0.59143968871595332</v>
      </c>
      <c r="P34" s="60">
        <f>SUM(P6:P33)</f>
        <v>92</v>
      </c>
      <c r="Q34" s="60">
        <f>SUM(Q6:Q33)</f>
        <v>45</v>
      </c>
    </row>
    <row r="35" spans="1:17" x14ac:dyDescent="0.25">
      <c r="A35" s="34" t="s">
        <v>49</v>
      </c>
      <c r="B35" s="70">
        <f t="shared" si="1"/>
        <v>1051</v>
      </c>
      <c r="C35" s="4">
        <v>414</v>
      </c>
      <c r="D35" s="4">
        <v>637</v>
      </c>
      <c r="E35" s="71">
        <f t="shared" si="0"/>
        <v>0.6060894386298763</v>
      </c>
      <c r="F35" s="4">
        <v>0</v>
      </c>
      <c r="G35" s="4">
        <v>83</v>
      </c>
      <c r="H35" s="4">
        <v>208</v>
      </c>
      <c r="I35" s="4">
        <v>219</v>
      </c>
      <c r="J35" s="4">
        <v>0</v>
      </c>
      <c r="K35" s="4">
        <v>13</v>
      </c>
      <c r="L35" s="4">
        <v>35</v>
      </c>
      <c r="M35" s="70">
        <f t="shared" si="2"/>
        <v>558</v>
      </c>
      <c r="N35" s="4">
        <v>369</v>
      </c>
      <c r="O35" s="71">
        <f t="shared" si="3"/>
        <v>0.60194174757281549</v>
      </c>
      <c r="P35" s="4">
        <v>83</v>
      </c>
      <c r="Q35" s="4">
        <v>41</v>
      </c>
    </row>
    <row r="36" spans="1:17" ht="15" customHeight="1" x14ac:dyDescent="0.2">
      <c r="A36" s="66" t="s">
        <v>50</v>
      </c>
      <c r="B36" s="60"/>
      <c r="C36" s="60"/>
      <c r="D36" s="60"/>
      <c r="E36" s="61"/>
      <c r="F36" s="60"/>
      <c r="G36" s="60"/>
      <c r="H36" s="60"/>
      <c r="I36" s="60"/>
      <c r="J36" s="60"/>
      <c r="K36" s="60"/>
      <c r="L36" s="60"/>
      <c r="M36" s="60"/>
      <c r="N36" s="60"/>
      <c r="O36" s="61"/>
      <c r="P36" s="60"/>
      <c r="Q36" s="60"/>
    </row>
    <row r="37" spans="1:17" x14ac:dyDescent="0.2">
      <c r="A37" s="77" t="s">
        <v>51</v>
      </c>
      <c r="B37" s="60">
        <f>C37+D37</f>
        <v>28</v>
      </c>
      <c r="C37" s="60">
        <v>12</v>
      </c>
      <c r="D37" s="60">
        <v>16</v>
      </c>
      <c r="E37" s="61">
        <f t="shared" si="0"/>
        <v>0.5714285714285714</v>
      </c>
      <c r="F37" s="60">
        <v>0</v>
      </c>
      <c r="G37" s="60">
        <v>6</v>
      </c>
      <c r="H37" s="60">
        <v>4</v>
      </c>
      <c r="I37" s="60">
        <v>3</v>
      </c>
      <c r="J37" s="60">
        <v>0</v>
      </c>
      <c r="K37" s="60">
        <v>0</v>
      </c>
      <c r="L37" s="60">
        <v>0</v>
      </c>
      <c r="M37" s="60">
        <f t="shared" si="2"/>
        <v>13</v>
      </c>
      <c r="N37" s="60">
        <v>10</v>
      </c>
      <c r="O37" s="61">
        <f t="shared" si="3"/>
        <v>0.56521739130434778</v>
      </c>
      <c r="P37" s="60">
        <v>3</v>
      </c>
      <c r="Q37" s="60">
        <v>2</v>
      </c>
    </row>
    <row r="38" spans="1:17" x14ac:dyDescent="0.2">
      <c r="A38" s="77" t="s">
        <v>52</v>
      </c>
      <c r="B38" s="60">
        <f t="shared" ref="B38:B64" si="5">C38+D38</f>
        <v>193</v>
      </c>
      <c r="C38" s="60">
        <v>57</v>
      </c>
      <c r="D38" s="60">
        <v>136</v>
      </c>
      <c r="E38" s="61">
        <f t="shared" si="0"/>
        <v>0.70466321243523311</v>
      </c>
      <c r="F38" s="60">
        <v>0</v>
      </c>
      <c r="G38" s="60">
        <v>31</v>
      </c>
      <c r="H38" s="60">
        <v>33</v>
      </c>
      <c r="I38" s="60">
        <v>35</v>
      </c>
      <c r="J38" s="60">
        <v>0</v>
      </c>
      <c r="K38" s="60">
        <v>1</v>
      </c>
      <c r="L38" s="60">
        <v>7</v>
      </c>
      <c r="M38" s="60">
        <f t="shared" si="2"/>
        <v>107</v>
      </c>
      <c r="N38" s="60">
        <v>68</v>
      </c>
      <c r="O38" s="61">
        <f t="shared" si="3"/>
        <v>0.61142857142857143</v>
      </c>
      <c r="P38" s="60">
        <v>9</v>
      </c>
      <c r="Q38" s="60">
        <v>9</v>
      </c>
    </row>
    <row r="39" spans="1:17" x14ac:dyDescent="0.2">
      <c r="A39" s="77" t="s">
        <v>53</v>
      </c>
      <c r="B39" s="60">
        <f t="shared" si="5"/>
        <v>13</v>
      </c>
      <c r="C39" s="60">
        <v>8</v>
      </c>
      <c r="D39" s="60">
        <v>5</v>
      </c>
      <c r="E39" s="61">
        <f t="shared" si="0"/>
        <v>0.38461538461538464</v>
      </c>
      <c r="F39" s="60">
        <v>0</v>
      </c>
      <c r="G39" s="60">
        <v>4</v>
      </c>
      <c r="H39" s="60">
        <v>1</v>
      </c>
      <c r="I39" s="60">
        <v>1</v>
      </c>
      <c r="J39" s="60">
        <v>0</v>
      </c>
      <c r="K39" s="60">
        <v>0</v>
      </c>
      <c r="L39" s="60">
        <v>0</v>
      </c>
      <c r="M39" s="60">
        <f t="shared" si="2"/>
        <v>6</v>
      </c>
      <c r="N39" s="60">
        <v>3</v>
      </c>
      <c r="O39" s="61">
        <f t="shared" si="3"/>
        <v>0.66666666666666663</v>
      </c>
      <c r="P39" s="60">
        <v>3</v>
      </c>
      <c r="Q39" s="60">
        <v>1</v>
      </c>
    </row>
    <row r="40" spans="1:17" x14ac:dyDescent="0.2">
      <c r="A40" s="77" t="s">
        <v>54</v>
      </c>
      <c r="B40" s="60">
        <f t="shared" si="5"/>
        <v>5</v>
      </c>
      <c r="C40" s="60">
        <v>3</v>
      </c>
      <c r="D40" s="60">
        <v>2</v>
      </c>
      <c r="E40" s="61">
        <f t="shared" si="0"/>
        <v>0.4</v>
      </c>
      <c r="F40" s="60">
        <v>0</v>
      </c>
      <c r="G40" s="60">
        <v>1</v>
      </c>
      <c r="H40" s="60">
        <v>1</v>
      </c>
      <c r="I40" s="60">
        <v>1</v>
      </c>
      <c r="J40" s="60">
        <v>0</v>
      </c>
      <c r="K40" s="60">
        <v>0</v>
      </c>
      <c r="L40" s="60">
        <v>0</v>
      </c>
      <c r="M40" s="60">
        <f t="shared" si="2"/>
        <v>3</v>
      </c>
      <c r="N40" s="60">
        <v>0</v>
      </c>
      <c r="O40" s="61">
        <f t="shared" si="3"/>
        <v>1</v>
      </c>
      <c r="P40" s="60">
        <v>1</v>
      </c>
      <c r="Q40" s="60">
        <v>1</v>
      </c>
    </row>
    <row r="41" spans="1:17" x14ac:dyDescent="0.2">
      <c r="A41" s="77" t="s">
        <v>55</v>
      </c>
      <c r="B41" s="60">
        <f t="shared" si="5"/>
        <v>75</v>
      </c>
      <c r="C41" s="60">
        <v>61</v>
      </c>
      <c r="D41" s="60">
        <v>14</v>
      </c>
      <c r="E41" s="61">
        <f t="shared" si="0"/>
        <v>0.18666666666666668</v>
      </c>
      <c r="F41" s="60">
        <v>0</v>
      </c>
      <c r="G41" s="60">
        <v>24</v>
      </c>
      <c r="H41" s="60">
        <v>3</v>
      </c>
      <c r="I41" s="60">
        <v>4</v>
      </c>
      <c r="J41" s="60">
        <v>0</v>
      </c>
      <c r="K41" s="60">
        <v>0</v>
      </c>
      <c r="L41" s="60">
        <v>1</v>
      </c>
      <c r="M41" s="60">
        <f t="shared" si="2"/>
        <v>32</v>
      </c>
      <c r="N41" s="60">
        <v>24</v>
      </c>
      <c r="O41" s="61">
        <f t="shared" si="3"/>
        <v>0.5714285714285714</v>
      </c>
      <c r="P41" s="60">
        <v>15</v>
      </c>
      <c r="Q41" s="60">
        <v>4</v>
      </c>
    </row>
    <row r="42" spans="1:17" x14ac:dyDescent="0.2">
      <c r="A42" s="77" t="s">
        <v>56</v>
      </c>
      <c r="B42" s="60">
        <f t="shared" si="5"/>
        <v>14</v>
      </c>
      <c r="C42" s="60">
        <v>12</v>
      </c>
      <c r="D42" s="60">
        <v>2</v>
      </c>
      <c r="E42" s="61">
        <f t="shared" si="0"/>
        <v>0.14285714285714285</v>
      </c>
      <c r="F42" s="60">
        <v>0</v>
      </c>
      <c r="G42" s="60">
        <v>2</v>
      </c>
      <c r="H42" s="60">
        <v>1</v>
      </c>
      <c r="I42" s="60">
        <v>0</v>
      </c>
      <c r="J42" s="60">
        <v>0</v>
      </c>
      <c r="K42" s="60">
        <v>0</v>
      </c>
      <c r="L42" s="60">
        <v>1</v>
      </c>
      <c r="M42" s="60">
        <f t="shared" si="2"/>
        <v>4</v>
      </c>
      <c r="N42" s="60">
        <v>5</v>
      </c>
      <c r="O42" s="61">
        <f t="shared" si="3"/>
        <v>0.44444444444444442</v>
      </c>
      <c r="P42" s="60">
        <v>4</v>
      </c>
      <c r="Q42" s="60">
        <v>1</v>
      </c>
    </row>
    <row r="43" spans="1:17" x14ac:dyDescent="0.2">
      <c r="A43" s="77" t="s">
        <v>58</v>
      </c>
      <c r="B43" s="60">
        <f t="shared" si="5"/>
        <v>108</v>
      </c>
      <c r="C43" s="60">
        <v>95</v>
      </c>
      <c r="D43" s="60">
        <v>13</v>
      </c>
      <c r="E43" s="61">
        <f t="shared" si="0"/>
        <v>0.12037037037037036</v>
      </c>
      <c r="F43" s="60">
        <v>0</v>
      </c>
      <c r="G43" s="60">
        <v>42</v>
      </c>
      <c r="H43" s="60">
        <v>14</v>
      </c>
      <c r="I43" s="60">
        <v>6</v>
      </c>
      <c r="J43" s="60">
        <v>0</v>
      </c>
      <c r="K43" s="60">
        <v>0</v>
      </c>
      <c r="L43" s="60">
        <v>1</v>
      </c>
      <c r="M43" s="60">
        <f t="shared" si="2"/>
        <v>63</v>
      </c>
      <c r="N43" s="60">
        <v>19</v>
      </c>
      <c r="O43" s="61">
        <f t="shared" si="3"/>
        <v>0.76829268292682928</v>
      </c>
      <c r="P43" s="60">
        <v>19</v>
      </c>
      <c r="Q43" s="60">
        <v>7</v>
      </c>
    </row>
    <row r="44" spans="1:17" x14ac:dyDescent="0.2">
      <c r="A44" s="77" t="s">
        <v>59</v>
      </c>
      <c r="B44" s="60">
        <f t="shared" si="5"/>
        <v>26</v>
      </c>
      <c r="C44" s="60">
        <v>18</v>
      </c>
      <c r="D44" s="60">
        <v>8</v>
      </c>
      <c r="E44" s="61">
        <f t="shared" si="0"/>
        <v>0.30769230769230771</v>
      </c>
      <c r="F44" s="60">
        <v>0</v>
      </c>
      <c r="G44" s="60">
        <v>7</v>
      </c>
      <c r="H44" s="60">
        <v>3</v>
      </c>
      <c r="I44" s="60">
        <v>3</v>
      </c>
      <c r="J44" s="60">
        <v>0</v>
      </c>
      <c r="K44" s="60">
        <v>0</v>
      </c>
      <c r="L44" s="60">
        <v>1</v>
      </c>
      <c r="M44" s="60">
        <f t="shared" si="2"/>
        <v>14</v>
      </c>
      <c r="N44" s="60">
        <v>6</v>
      </c>
      <c r="O44" s="61">
        <f t="shared" si="3"/>
        <v>0.7</v>
      </c>
      <c r="P44" s="60">
        <v>6</v>
      </c>
      <c r="Q44" s="60">
        <v>0</v>
      </c>
    </row>
    <row r="45" spans="1:17" x14ac:dyDescent="0.2">
      <c r="A45" s="77" t="s">
        <v>60</v>
      </c>
      <c r="B45" s="60">
        <f t="shared" si="5"/>
        <v>7</v>
      </c>
      <c r="C45" s="60">
        <v>7</v>
      </c>
      <c r="D45" s="60">
        <v>0</v>
      </c>
      <c r="E45" s="61">
        <f t="shared" si="0"/>
        <v>0</v>
      </c>
      <c r="F45" s="60">
        <v>0</v>
      </c>
      <c r="G45" s="60">
        <v>0</v>
      </c>
      <c r="H45" s="60">
        <v>2</v>
      </c>
      <c r="I45" s="60">
        <v>1</v>
      </c>
      <c r="J45" s="60">
        <v>0</v>
      </c>
      <c r="K45" s="60">
        <v>0</v>
      </c>
      <c r="L45" s="60">
        <v>0</v>
      </c>
      <c r="M45" s="60">
        <f t="shared" si="2"/>
        <v>3</v>
      </c>
      <c r="N45" s="60">
        <v>2</v>
      </c>
      <c r="O45" s="61">
        <f t="shared" si="3"/>
        <v>0.6</v>
      </c>
      <c r="P45" s="60">
        <v>2</v>
      </c>
      <c r="Q45" s="60">
        <v>0</v>
      </c>
    </row>
    <row r="46" spans="1:17" x14ac:dyDescent="0.25">
      <c r="A46" s="25" t="s">
        <v>61</v>
      </c>
      <c r="B46" s="60">
        <f t="shared" si="5"/>
        <v>469</v>
      </c>
      <c r="C46" s="60">
        <f>SUM(C37:C45)</f>
        <v>273</v>
      </c>
      <c r="D46" s="60">
        <f>SUM(D37:D45)</f>
        <v>196</v>
      </c>
      <c r="E46" s="61">
        <f t="shared" si="0"/>
        <v>0.41791044776119401</v>
      </c>
      <c r="F46" s="60">
        <f t="shared" ref="F46:L46" si="6">SUM(F37:F45)</f>
        <v>0</v>
      </c>
      <c r="G46" s="60">
        <f t="shared" si="6"/>
        <v>117</v>
      </c>
      <c r="H46" s="60">
        <f t="shared" si="6"/>
        <v>62</v>
      </c>
      <c r="I46" s="60">
        <f t="shared" si="6"/>
        <v>54</v>
      </c>
      <c r="J46" s="60">
        <f t="shared" si="6"/>
        <v>0</v>
      </c>
      <c r="K46" s="60">
        <f>SUM(K37:K45)</f>
        <v>1</v>
      </c>
      <c r="L46" s="60">
        <f t="shared" si="6"/>
        <v>11</v>
      </c>
      <c r="M46" s="60">
        <f t="shared" si="2"/>
        <v>245</v>
      </c>
      <c r="N46" s="60">
        <f>SUM(N37:N45)</f>
        <v>137</v>
      </c>
      <c r="O46" s="61">
        <f t="shared" si="3"/>
        <v>0.6413612565445026</v>
      </c>
      <c r="P46" s="60">
        <f>SUM(P37:P45)</f>
        <v>62</v>
      </c>
      <c r="Q46" s="60">
        <f>SUM(Q37:Q45)</f>
        <v>25</v>
      </c>
    </row>
    <row r="47" spans="1:17" x14ac:dyDescent="0.25">
      <c r="A47" s="34" t="s">
        <v>62</v>
      </c>
      <c r="B47" s="70">
        <f t="shared" si="5"/>
        <v>460</v>
      </c>
      <c r="C47" s="70">
        <v>270</v>
      </c>
      <c r="D47" s="70">
        <v>190</v>
      </c>
      <c r="E47" s="71">
        <f t="shared" si="0"/>
        <v>0.41304347826086957</v>
      </c>
      <c r="F47" s="70">
        <v>0</v>
      </c>
      <c r="G47" s="70">
        <v>114</v>
      </c>
      <c r="H47" s="70">
        <v>62</v>
      </c>
      <c r="I47" s="70">
        <v>53</v>
      </c>
      <c r="J47" s="70">
        <v>0</v>
      </c>
      <c r="K47" s="70">
        <v>1</v>
      </c>
      <c r="L47" s="70">
        <v>10</v>
      </c>
      <c r="M47" s="70">
        <f t="shared" si="2"/>
        <v>240</v>
      </c>
      <c r="N47" s="70">
        <v>134</v>
      </c>
      <c r="O47" s="71">
        <f>M47/(M47+N47)</f>
        <v>0.64171122994652408</v>
      </c>
      <c r="P47" s="70">
        <v>61</v>
      </c>
      <c r="Q47" s="70">
        <v>25</v>
      </c>
    </row>
    <row r="48" spans="1:17" x14ac:dyDescent="0.2">
      <c r="A48" s="63" t="s">
        <v>63</v>
      </c>
      <c r="B48" s="60"/>
      <c r="C48" s="60"/>
      <c r="D48" s="60"/>
      <c r="E48" s="61"/>
      <c r="F48" s="60"/>
      <c r="G48" s="60"/>
      <c r="H48" s="60"/>
      <c r="I48" s="60"/>
      <c r="J48" s="60"/>
      <c r="K48" s="60"/>
      <c r="L48" s="60"/>
      <c r="M48" s="60"/>
      <c r="N48" s="60"/>
      <c r="O48" s="61"/>
      <c r="P48" s="60"/>
      <c r="Q48" s="60"/>
    </row>
    <row r="49" spans="1:17" x14ac:dyDescent="0.2">
      <c r="A49" s="77" t="s">
        <v>64</v>
      </c>
      <c r="B49" s="60">
        <f t="shared" si="5"/>
        <v>82</v>
      </c>
      <c r="C49" s="60">
        <v>14</v>
      </c>
      <c r="D49" s="60">
        <v>68</v>
      </c>
      <c r="E49" s="61">
        <f t="shared" si="0"/>
        <v>0.82926829268292679</v>
      </c>
      <c r="F49" s="60">
        <v>0</v>
      </c>
      <c r="G49" s="60">
        <v>9</v>
      </c>
      <c r="H49" s="60">
        <v>6</v>
      </c>
      <c r="I49" s="60">
        <v>6</v>
      </c>
      <c r="J49" s="60">
        <v>0</v>
      </c>
      <c r="K49" s="60">
        <v>0</v>
      </c>
      <c r="L49" s="60">
        <v>3</v>
      </c>
      <c r="M49" s="60">
        <f t="shared" si="2"/>
        <v>24</v>
      </c>
      <c r="N49" s="60">
        <v>54</v>
      </c>
      <c r="O49" s="61">
        <f t="shared" si="3"/>
        <v>0.30769230769230771</v>
      </c>
      <c r="P49" s="60">
        <v>0</v>
      </c>
      <c r="Q49" s="60">
        <v>4</v>
      </c>
    </row>
    <row r="50" spans="1:17" x14ac:dyDescent="0.2">
      <c r="A50" s="77" t="s">
        <v>65</v>
      </c>
      <c r="B50" s="60">
        <f t="shared" si="5"/>
        <v>131</v>
      </c>
      <c r="C50" s="60">
        <v>41</v>
      </c>
      <c r="D50" s="60">
        <v>90</v>
      </c>
      <c r="E50" s="61">
        <f t="shared" si="0"/>
        <v>0.68702290076335881</v>
      </c>
      <c r="F50" s="60">
        <v>0</v>
      </c>
      <c r="G50" s="60">
        <v>22</v>
      </c>
      <c r="H50" s="60">
        <v>30</v>
      </c>
      <c r="I50" s="60">
        <v>19</v>
      </c>
      <c r="J50" s="60">
        <v>0</v>
      </c>
      <c r="K50" s="60">
        <v>5</v>
      </c>
      <c r="L50" s="60">
        <v>9</v>
      </c>
      <c r="M50" s="60">
        <f t="shared" si="2"/>
        <v>85</v>
      </c>
      <c r="N50" s="60">
        <v>39</v>
      </c>
      <c r="O50" s="61">
        <f t="shared" si="3"/>
        <v>0.68548387096774188</v>
      </c>
      <c r="P50" s="60">
        <v>3</v>
      </c>
      <c r="Q50" s="60">
        <v>4</v>
      </c>
    </row>
    <row r="51" spans="1:17" x14ac:dyDescent="0.2">
      <c r="A51" s="77" t="s">
        <v>66</v>
      </c>
      <c r="B51" s="60">
        <f t="shared" si="5"/>
        <v>176</v>
      </c>
      <c r="C51" s="60">
        <v>23</v>
      </c>
      <c r="D51" s="60">
        <v>153</v>
      </c>
      <c r="E51" s="61">
        <f t="shared" si="0"/>
        <v>0.86931818181818177</v>
      </c>
      <c r="F51" s="60">
        <v>0</v>
      </c>
      <c r="G51" s="60">
        <v>22</v>
      </c>
      <c r="H51" s="60">
        <v>22</v>
      </c>
      <c r="I51" s="60">
        <v>16</v>
      </c>
      <c r="J51" s="60">
        <v>0</v>
      </c>
      <c r="K51" s="60">
        <v>0</v>
      </c>
      <c r="L51" s="60">
        <v>4</v>
      </c>
      <c r="M51" s="60">
        <f t="shared" si="2"/>
        <v>64</v>
      </c>
      <c r="N51" s="60">
        <v>101</v>
      </c>
      <c r="O51" s="61">
        <f t="shared" si="3"/>
        <v>0.38787878787878788</v>
      </c>
      <c r="P51" s="60">
        <v>5</v>
      </c>
      <c r="Q51" s="60">
        <v>6</v>
      </c>
    </row>
    <row r="52" spans="1:17" x14ac:dyDescent="0.2">
      <c r="A52" s="77" t="s">
        <v>67</v>
      </c>
      <c r="B52" s="60">
        <f t="shared" si="5"/>
        <v>102</v>
      </c>
      <c r="C52" s="60">
        <v>12</v>
      </c>
      <c r="D52" s="60">
        <v>90</v>
      </c>
      <c r="E52" s="61">
        <f t="shared" si="0"/>
        <v>0.88235294117647056</v>
      </c>
      <c r="F52" s="60">
        <v>0</v>
      </c>
      <c r="G52" s="60">
        <v>4</v>
      </c>
      <c r="H52" s="60">
        <v>14</v>
      </c>
      <c r="I52" s="60">
        <v>7</v>
      </c>
      <c r="J52" s="60">
        <v>0</v>
      </c>
      <c r="K52" s="60">
        <v>2</v>
      </c>
      <c r="L52" s="60">
        <v>3</v>
      </c>
      <c r="M52" s="60">
        <f t="shared" si="2"/>
        <v>30</v>
      </c>
      <c r="N52" s="60">
        <v>65</v>
      </c>
      <c r="O52" s="61">
        <f t="shared" si="3"/>
        <v>0.31578947368421051</v>
      </c>
      <c r="P52" s="60">
        <v>0</v>
      </c>
      <c r="Q52" s="60">
        <v>7</v>
      </c>
    </row>
    <row r="53" spans="1:17" x14ac:dyDescent="0.2">
      <c r="A53" s="77" t="s">
        <v>68</v>
      </c>
      <c r="B53" s="60">
        <f t="shared" si="5"/>
        <v>2</v>
      </c>
      <c r="C53" s="60">
        <v>2</v>
      </c>
      <c r="D53" s="60">
        <v>0</v>
      </c>
      <c r="E53" s="61">
        <f t="shared" si="0"/>
        <v>0</v>
      </c>
      <c r="F53" s="60">
        <v>0</v>
      </c>
      <c r="G53" s="60">
        <v>0</v>
      </c>
      <c r="H53" s="60">
        <v>1</v>
      </c>
      <c r="I53" s="60">
        <v>0</v>
      </c>
      <c r="J53" s="60">
        <v>0</v>
      </c>
      <c r="K53" s="60">
        <v>0</v>
      </c>
      <c r="L53" s="60">
        <v>0</v>
      </c>
      <c r="M53" s="60">
        <f t="shared" si="2"/>
        <v>1</v>
      </c>
      <c r="N53" s="60">
        <v>1</v>
      </c>
      <c r="O53" s="61">
        <f t="shared" si="3"/>
        <v>0.5</v>
      </c>
      <c r="P53" s="60">
        <v>0</v>
      </c>
      <c r="Q53" s="60">
        <v>0</v>
      </c>
    </row>
    <row r="54" spans="1:17" x14ac:dyDescent="0.25">
      <c r="A54" s="25" t="s">
        <v>69</v>
      </c>
      <c r="B54" s="60">
        <f t="shared" si="5"/>
        <v>493</v>
      </c>
      <c r="C54" s="60">
        <f>SUM(C49:C53)</f>
        <v>92</v>
      </c>
      <c r="D54" s="60">
        <f>SUM(D49:D53)</f>
        <v>401</v>
      </c>
      <c r="E54" s="61">
        <f t="shared" si="0"/>
        <v>0.81338742393509122</v>
      </c>
      <c r="F54" s="60">
        <f t="shared" ref="F54:L54" si="7">SUM(F49:F53)</f>
        <v>0</v>
      </c>
      <c r="G54" s="60">
        <f t="shared" si="7"/>
        <v>57</v>
      </c>
      <c r="H54" s="60">
        <f t="shared" si="7"/>
        <v>73</v>
      </c>
      <c r="I54" s="60">
        <f t="shared" si="7"/>
        <v>48</v>
      </c>
      <c r="J54" s="60">
        <f t="shared" si="7"/>
        <v>0</v>
      </c>
      <c r="K54" s="60">
        <f t="shared" si="7"/>
        <v>7</v>
      </c>
      <c r="L54" s="60">
        <f t="shared" si="7"/>
        <v>19</v>
      </c>
      <c r="M54" s="60">
        <f t="shared" si="2"/>
        <v>204</v>
      </c>
      <c r="N54" s="60">
        <f>SUM(N49:N53)</f>
        <v>260</v>
      </c>
      <c r="O54" s="61">
        <f t="shared" si="3"/>
        <v>0.43965517241379309</v>
      </c>
      <c r="P54" s="60">
        <f>SUM(P49:P53)</f>
        <v>8</v>
      </c>
      <c r="Q54" s="60">
        <f>SUM(Q49:Q53)</f>
        <v>21</v>
      </c>
    </row>
    <row r="55" spans="1:17" x14ac:dyDescent="0.25">
      <c r="A55" s="34" t="s">
        <v>70</v>
      </c>
      <c r="B55" s="70">
        <f t="shared" si="5"/>
        <v>493</v>
      </c>
      <c r="C55" s="72">
        <v>92</v>
      </c>
      <c r="D55" s="72">
        <v>401</v>
      </c>
      <c r="E55" s="71">
        <f t="shared" si="0"/>
        <v>0.81338742393509122</v>
      </c>
      <c r="F55" s="72">
        <v>0</v>
      </c>
      <c r="G55" s="72">
        <v>57</v>
      </c>
      <c r="H55" s="72">
        <v>73</v>
      </c>
      <c r="I55" s="72">
        <v>48</v>
      </c>
      <c r="J55" s="72">
        <v>0</v>
      </c>
      <c r="K55" s="72">
        <v>7</v>
      </c>
      <c r="L55" s="72">
        <v>19</v>
      </c>
      <c r="M55" s="70">
        <f t="shared" si="2"/>
        <v>204</v>
      </c>
      <c r="N55" s="72">
        <v>260</v>
      </c>
      <c r="O55" s="71">
        <f t="shared" si="3"/>
        <v>0.43965517241379309</v>
      </c>
      <c r="P55" s="72">
        <v>8</v>
      </c>
      <c r="Q55" s="72">
        <v>21</v>
      </c>
    </row>
    <row r="56" spans="1:17" ht="15.75" x14ac:dyDescent="0.2">
      <c r="A56" s="66" t="s">
        <v>71</v>
      </c>
      <c r="B56" s="60"/>
      <c r="C56" s="60"/>
      <c r="D56" s="60"/>
      <c r="E56" s="61"/>
      <c r="F56" s="60"/>
      <c r="G56" s="60"/>
      <c r="H56" s="60"/>
      <c r="I56" s="60"/>
      <c r="J56" s="60"/>
      <c r="K56" s="60"/>
      <c r="L56" s="60"/>
      <c r="M56" s="60"/>
      <c r="N56" s="60"/>
      <c r="O56" s="61"/>
      <c r="P56" s="60"/>
      <c r="Q56" s="60"/>
    </row>
    <row r="57" spans="1:17" x14ac:dyDescent="0.2">
      <c r="A57" s="77" t="s">
        <v>58</v>
      </c>
      <c r="B57" s="60">
        <f t="shared" si="5"/>
        <v>34</v>
      </c>
      <c r="C57" s="60">
        <v>26</v>
      </c>
      <c r="D57" s="60">
        <v>8</v>
      </c>
      <c r="E57" s="61">
        <f t="shared" si="0"/>
        <v>0.23529411764705882</v>
      </c>
      <c r="F57" s="60">
        <v>0</v>
      </c>
      <c r="G57" s="60">
        <v>4</v>
      </c>
      <c r="H57" s="60">
        <v>8</v>
      </c>
      <c r="I57" s="60">
        <v>9</v>
      </c>
      <c r="J57" s="60">
        <v>0</v>
      </c>
      <c r="K57" s="60">
        <v>0</v>
      </c>
      <c r="L57" s="60">
        <v>1</v>
      </c>
      <c r="M57" s="60">
        <f t="shared" si="2"/>
        <v>22</v>
      </c>
      <c r="N57" s="60">
        <v>11</v>
      </c>
      <c r="O57" s="61">
        <f t="shared" si="3"/>
        <v>0.66666666666666663</v>
      </c>
      <c r="P57" s="60">
        <v>1</v>
      </c>
      <c r="Q57" s="60">
        <v>0</v>
      </c>
    </row>
    <row r="58" spans="1:17" x14ac:dyDescent="0.2">
      <c r="A58" s="77" t="s">
        <v>72</v>
      </c>
      <c r="B58" s="60">
        <f t="shared" si="5"/>
        <v>456</v>
      </c>
      <c r="C58" s="60">
        <v>236</v>
      </c>
      <c r="D58" s="60">
        <v>220</v>
      </c>
      <c r="E58" s="61">
        <f t="shared" si="0"/>
        <v>0.48245614035087719</v>
      </c>
      <c r="F58" s="60">
        <v>0</v>
      </c>
      <c r="G58" s="60">
        <v>83</v>
      </c>
      <c r="H58" s="60">
        <v>58</v>
      </c>
      <c r="I58" s="60">
        <v>59</v>
      </c>
      <c r="J58" s="60">
        <v>0</v>
      </c>
      <c r="K58" s="60">
        <v>6</v>
      </c>
      <c r="L58" s="60">
        <v>7</v>
      </c>
      <c r="M58" s="60">
        <f t="shared" si="2"/>
        <v>213</v>
      </c>
      <c r="N58" s="60">
        <v>128</v>
      </c>
      <c r="O58" s="61">
        <f t="shared" si="3"/>
        <v>0.62463343108504399</v>
      </c>
      <c r="P58" s="60">
        <v>103</v>
      </c>
      <c r="Q58" s="60">
        <v>12</v>
      </c>
    </row>
    <row r="59" spans="1:17" x14ac:dyDescent="0.25">
      <c r="A59" s="25" t="s">
        <v>73</v>
      </c>
      <c r="B59" s="60">
        <f t="shared" si="5"/>
        <v>490</v>
      </c>
      <c r="C59" s="60">
        <f>SUM(C57:C58)</f>
        <v>262</v>
      </c>
      <c r="D59" s="60">
        <f>SUM(D57:D58)</f>
        <v>228</v>
      </c>
      <c r="E59" s="61">
        <f t="shared" si="0"/>
        <v>0.46530612244897956</v>
      </c>
      <c r="F59" s="60">
        <f t="shared" ref="F59:L59" si="8">SUM(F57:F58)</f>
        <v>0</v>
      </c>
      <c r="G59" s="60">
        <f t="shared" si="8"/>
        <v>87</v>
      </c>
      <c r="H59" s="60">
        <f t="shared" si="8"/>
        <v>66</v>
      </c>
      <c r="I59" s="60">
        <f t="shared" si="8"/>
        <v>68</v>
      </c>
      <c r="J59" s="60">
        <f t="shared" si="8"/>
        <v>0</v>
      </c>
      <c r="K59" s="60">
        <f t="shared" si="8"/>
        <v>6</v>
      </c>
      <c r="L59" s="60">
        <f t="shared" si="8"/>
        <v>8</v>
      </c>
      <c r="M59" s="60">
        <f t="shared" si="2"/>
        <v>235</v>
      </c>
      <c r="N59" s="60">
        <f>SUM(N57:N58)</f>
        <v>139</v>
      </c>
      <c r="O59" s="61">
        <f t="shared" si="3"/>
        <v>0.62834224598930477</v>
      </c>
      <c r="P59" s="60">
        <f>SUM(P57:P58)</f>
        <v>104</v>
      </c>
      <c r="Q59" s="60">
        <f>SUM(Q57:Q58)</f>
        <v>12</v>
      </c>
    </row>
    <row r="60" spans="1:17" x14ac:dyDescent="0.25">
      <c r="A60" s="34" t="s">
        <v>74</v>
      </c>
      <c r="B60" s="70">
        <f t="shared" si="5"/>
        <v>489</v>
      </c>
      <c r="C60" s="70">
        <v>262</v>
      </c>
      <c r="D60" s="70">
        <v>227</v>
      </c>
      <c r="E60" s="71">
        <f t="shared" si="0"/>
        <v>0.46421267893660534</v>
      </c>
      <c r="F60" s="70">
        <v>0</v>
      </c>
      <c r="G60" s="70">
        <v>86</v>
      </c>
      <c r="H60" s="70">
        <v>66</v>
      </c>
      <c r="I60" s="70">
        <v>68</v>
      </c>
      <c r="J60" s="70">
        <v>0</v>
      </c>
      <c r="K60" s="70">
        <v>6</v>
      </c>
      <c r="L60" s="70">
        <v>8</v>
      </c>
      <c r="M60" s="70">
        <f t="shared" si="2"/>
        <v>234</v>
      </c>
      <c r="N60" s="70">
        <v>139</v>
      </c>
      <c r="O60" s="71">
        <f t="shared" si="3"/>
        <v>0.62734584450402142</v>
      </c>
      <c r="P60" s="70">
        <v>104</v>
      </c>
      <c r="Q60" s="70">
        <v>12</v>
      </c>
    </row>
    <row r="61" spans="1:17" ht="15.75" x14ac:dyDescent="0.2">
      <c r="A61" s="66" t="s">
        <v>75</v>
      </c>
      <c r="B61" s="60"/>
      <c r="C61" s="60"/>
      <c r="D61" s="60"/>
      <c r="E61" s="61"/>
      <c r="F61" s="60"/>
      <c r="G61" s="60"/>
      <c r="H61" s="60"/>
      <c r="I61" s="60"/>
      <c r="J61" s="60"/>
      <c r="K61" s="60"/>
      <c r="L61" s="60"/>
      <c r="M61" s="60"/>
      <c r="N61" s="60"/>
      <c r="O61" s="61"/>
      <c r="P61" s="60"/>
      <c r="Q61" s="60"/>
    </row>
    <row r="62" spans="1:17" x14ac:dyDescent="0.25">
      <c r="A62" s="1" t="s">
        <v>76</v>
      </c>
      <c r="B62" s="60">
        <f t="shared" si="5"/>
        <v>76</v>
      </c>
      <c r="C62" s="60">
        <v>8</v>
      </c>
      <c r="D62" s="60">
        <v>68</v>
      </c>
      <c r="E62" s="61">
        <f t="shared" si="0"/>
        <v>0.89473684210526316</v>
      </c>
      <c r="F62" s="60">
        <v>0</v>
      </c>
      <c r="G62" s="60">
        <v>12</v>
      </c>
      <c r="H62" s="60">
        <v>11</v>
      </c>
      <c r="I62" s="60">
        <v>12</v>
      </c>
      <c r="J62" s="60">
        <v>0</v>
      </c>
      <c r="K62" s="60">
        <v>2</v>
      </c>
      <c r="L62" s="60">
        <v>3</v>
      </c>
      <c r="M62" s="60">
        <f t="shared" si="2"/>
        <v>40</v>
      </c>
      <c r="N62" s="60">
        <v>30</v>
      </c>
      <c r="O62" s="61">
        <f>M62/(M62+N62)</f>
        <v>0.5714285714285714</v>
      </c>
      <c r="P62" s="60">
        <v>2</v>
      </c>
      <c r="Q62" s="60">
        <v>4</v>
      </c>
    </row>
    <row r="63" spans="1:17" x14ac:dyDescent="0.25">
      <c r="A63" s="25" t="s">
        <v>77</v>
      </c>
      <c r="B63" s="60">
        <f t="shared" si="5"/>
        <v>76</v>
      </c>
      <c r="C63" s="60">
        <f>SUM(C62)</f>
        <v>8</v>
      </c>
      <c r="D63" s="60">
        <f t="shared" ref="D63:L63" si="9">SUM(D62)</f>
        <v>68</v>
      </c>
      <c r="E63" s="61">
        <f t="shared" si="0"/>
        <v>0.89473684210526316</v>
      </c>
      <c r="F63" s="60">
        <f t="shared" si="9"/>
        <v>0</v>
      </c>
      <c r="G63" s="60">
        <f t="shared" si="9"/>
        <v>12</v>
      </c>
      <c r="H63" s="60">
        <f t="shared" si="9"/>
        <v>11</v>
      </c>
      <c r="I63" s="60">
        <f t="shared" si="9"/>
        <v>12</v>
      </c>
      <c r="J63" s="60">
        <f t="shared" si="9"/>
        <v>0</v>
      </c>
      <c r="K63" s="60">
        <f t="shared" si="9"/>
        <v>2</v>
      </c>
      <c r="L63" s="60">
        <f t="shared" si="9"/>
        <v>3</v>
      </c>
      <c r="M63" s="60">
        <f t="shared" si="2"/>
        <v>40</v>
      </c>
      <c r="N63" s="60">
        <f>SUM(N62)</f>
        <v>30</v>
      </c>
      <c r="O63" s="61">
        <f t="shared" si="3"/>
        <v>0.5714285714285714</v>
      </c>
      <c r="P63" s="60">
        <f>SUM(P62)</f>
        <v>2</v>
      </c>
      <c r="Q63" s="60">
        <f>SUM(Q62)</f>
        <v>4</v>
      </c>
    </row>
    <row r="64" spans="1:17" x14ac:dyDescent="0.25">
      <c r="A64" s="34" t="s">
        <v>78</v>
      </c>
      <c r="B64" s="4">
        <f t="shared" si="5"/>
        <v>76</v>
      </c>
      <c r="C64" s="4">
        <v>8</v>
      </c>
      <c r="D64" s="4">
        <v>68</v>
      </c>
      <c r="E64" s="71">
        <f t="shared" si="0"/>
        <v>0.89473684210526316</v>
      </c>
      <c r="F64" s="4">
        <v>0</v>
      </c>
      <c r="G64" s="4">
        <v>12</v>
      </c>
      <c r="H64" s="4">
        <v>11</v>
      </c>
      <c r="I64" s="4">
        <v>12</v>
      </c>
      <c r="J64" s="4">
        <v>0</v>
      </c>
      <c r="K64" s="4">
        <v>2</v>
      </c>
      <c r="L64" s="4">
        <v>3</v>
      </c>
      <c r="M64" s="70">
        <f t="shared" si="2"/>
        <v>40</v>
      </c>
      <c r="N64" s="4">
        <v>30</v>
      </c>
      <c r="O64" s="71">
        <f t="shared" si="3"/>
        <v>0.5714285714285714</v>
      </c>
      <c r="P64" s="4">
        <v>2</v>
      </c>
      <c r="Q64" s="4">
        <v>4</v>
      </c>
    </row>
    <row r="65" spans="1:17" ht="15.75" x14ac:dyDescent="0.2">
      <c r="A65" s="66" t="s">
        <v>91</v>
      </c>
      <c r="B65" s="62"/>
      <c r="C65" s="62"/>
      <c r="D65" s="62"/>
      <c r="E65" s="61"/>
      <c r="F65" s="62"/>
      <c r="G65" s="62"/>
      <c r="H65" s="62"/>
      <c r="I65" s="62"/>
      <c r="J65" s="62"/>
      <c r="K65" s="62"/>
      <c r="L65" s="62"/>
      <c r="M65" s="60"/>
      <c r="N65" s="62"/>
      <c r="O65" s="61"/>
      <c r="P65" s="62"/>
      <c r="Q65" s="62"/>
    </row>
    <row r="66" spans="1:17" x14ac:dyDescent="0.2">
      <c r="A66" s="77" t="s">
        <v>31</v>
      </c>
      <c r="B66" s="60">
        <f>C66+D66</f>
        <v>13</v>
      </c>
      <c r="C66" s="60">
        <v>3</v>
      </c>
      <c r="D66" s="60">
        <v>10</v>
      </c>
      <c r="E66" s="61">
        <f t="shared" si="0"/>
        <v>0.76923076923076927</v>
      </c>
      <c r="F66" s="60">
        <v>0</v>
      </c>
      <c r="G66" s="60">
        <v>0</v>
      </c>
      <c r="H66" s="60">
        <v>1</v>
      </c>
      <c r="I66" s="60">
        <v>1</v>
      </c>
      <c r="J66" s="60">
        <v>0</v>
      </c>
      <c r="K66" s="60">
        <v>0</v>
      </c>
      <c r="L66" s="60">
        <v>0</v>
      </c>
      <c r="M66" s="60">
        <f t="shared" si="2"/>
        <v>2</v>
      </c>
      <c r="N66" s="60">
        <v>8</v>
      </c>
      <c r="O66" s="61">
        <f t="shared" si="3"/>
        <v>0.2</v>
      </c>
      <c r="P66" s="60">
        <v>1</v>
      </c>
      <c r="Q66" s="60">
        <v>2</v>
      </c>
    </row>
    <row r="67" spans="1:17" x14ac:dyDescent="0.2">
      <c r="A67" s="77" t="s">
        <v>93</v>
      </c>
      <c r="B67" s="60">
        <f>C67+D67</f>
        <v>32</v>
      </c>
      <c r="C67" s="60">
        <v>12</v>
      </c>
      <c r="D67" s="60">
        <v>20</v>
      </c>
      <c r="E67" s="61">
        <f t="shared" si="0"/>
        <v>0.625</v>
      </c>
      <c r="F67" s="60">
        <v>0</v>
      </c>
      <c r="G67" s="60">
        <v>2</v>
      </c>
      <c r="H67" s="60">
        <v>9</v>
      </c>
      <c r="I67" s="60">
        <v>8</v>
      </c>
      <c r="J67" s="60">
        <v>0</v>
      </c>
      <c r="K67" s="60">
        <v>1</v>
      </c>
      <c r="L67" s="60">
        <v>0</v>
      </c>
      <c r="M67" s="60">
        <f t="shared" si="2"/>
        <v>20</v>
      </c>
      <c r="N67" s="60">
        <v>9</v>
      </c>
      <c r="O67" s="61">
        <f t="shared" si="3"/>
        <v>0.68965517241379315</v>
      </c>
      <c r="P67" s="60">
        <v>3</v>
      </c>
      <c r="Q67" s="60">
        <v>0</v>
      </c>
    </row>
    <row r="68" spans="1:17" x14ac:dyDescent="0.25">
      <c r="A68" s="25" t="s">
        <v>94</v>
      </c>
      <c r="B68" s="60">
        <f>C68+D68</f>
        <v>45</v>
      </c>
      <c r="C68" s="60">
        <f>SUM(C66:C67)</f>
        <v>15</v>
      </c>
      <c r="D68" s="60">
        <f t="shared" ref="D68:L68" si="10">SUM(D66:D67)</f>
        <v>30</v>
      </c>
      <c r="E68" s="61">
        <f t="shared" si="0"/>
        <v>0.66666666666666663</v>
      </c>
      <c r="F68" s="60">
        <f t="shared" si="10"/>
        <v>0</v>
      </c>
      <c r="G68" s="60">
        <f t="shared" si="10"/>
        <v>2</v>
      </c>
      <c r="H68" s="60">
        <f t="shared" si="10"/>
        <v>10</v>
      </c>
      <c r="I68" s="60">
        <f t="shared" si="10"/>
        <v>9</v>
      </c>
      <c r="J68" s="60">
        <f t="shared" si="10"/>
        <v>0</v>
      </c>
      <c r="K68" s="60">
        <f t="shared" si="10"/>
        <v>1</v>
      </c>
      <c r="L68" s="60">
        <f t="shared" si="10"/>
        <v>0</v>
      </c>
      <c r="M68" s="60">
        <f t="shared" ref="M68:M76" si="11">SUM(F68:L68)</f>
        <v>22</v>
      </c>
      <c r="N68" s="60">
        <f>SUM(N66:N67)</f>
        <v>17</v>
      </c>
      <c r="O68" s="61">
        <f>M68/(M68+N68)</f>
        <v>0.5641025641025641</v>
      </c>
      <c r="P68" s="60">
        <f>SUM(P66:P67)</f>
        <v>4</v>
      </c>
      <c r="Q68" s="60">
        <f>SUM(Q66:Q67)</f>
        <v>2</v>
      </c>
    </row>
    <row r="69" spans="1:17" x14ac:dyDescent="0.25">
      <c r="A69" s="34" t="s">
        <v>95</v>
      </c>
      <c r="B69" s="70">
        <f>C69+D69</f>
        <v>42</v>
      </c>
      <c r="C69" s="70">
        <v>13</v>
      </c>
      <c r="D69" s="70">
        <v>29</v>
      </c>
      <c r="E69" s="71">
        <f t="shared" ref="E69:E76" si="12">D69/B69</f>
        <v>0.69047619047619047</v>
      </c>
      <c r="F69" s="70">
        <v>0</v>
      </c>
      <c r="G69" s="70">
        <v>2</v>
      </c>
      <c r="H69" s="70">
        <v>10</v>
      </c>
      <c r="I69" s="70">
        <v>8</v>
      </c>
      <c r="J69" s="70">
        <v>0</v>
      </c>
      <c r="K69" s="70">
        <v>1</v>
      </c>
      <c r="L69" s="70">
        <v>0</v>
      </c>
      <c r="M69" s="70">
        <f t="shared" si="11"/>
        <v>21</v>
      </c>
      <c r="N69" s="70">
        <v>16</v>
      </c>
      <c r="O69" s="71">
        <f t="shared" ref="O69:O76" si="13">M69/(M69+N69)</f>
        <v>0.56756756756756754</v>
      </c>
      <c r="P69" s="70">
        <v>3</v>
      </c>
      <c r="Q69" s="70">
        <v>2</v>
      </c>
    </row>
    <row r="70" spans="1:17" ht="15.75" x14ac:dyDescent="0.2">
      <c r="A70" s="65" t="s">
        <v>79</v>
      </c>
      <c r="B70" s="60"/>
      <c r="C70" s="60"/>
      <c r="D70" s="60"/>
      <c r="E70" s="61"/>
      <c r="F70" s="60"/>
      <c r="G70" s="60"/>
      <c r="H70" s="60"/>
      <c r="I70" s="60"/>
      <c r="J70" s="60"/>
      <c r="K70" s="60"/>
      <c r="L70" s="60"/>
      <c r="M70" s="60"/>
      <c r="N70" s="60"/>
      <c r="O70" s="61"/>
      <c r="P70" s="60"/>
      <c r="Q70" s="60"/>
    </row>
    <row r="71" spans="1:17" x14ac:dyDescent="0.2">
      <c r="A71" s="77" t="s">
        <v>101</v>
      </c>
      <c r="B71" s="60">
        <f t="shared" ref="B71:B76" si="14">C71+D71</f>
        <v>5</v>
      </c>
      <c r="C71" s="60">
        <v>3</v>
      </c>
      <c r="D71" s="60">
        <v>2</v>
      </c>
      <c r="E71" s="61">
        <f t="shared" si="12"/>
        <v>0.4</v>
      </c>
      <c r="F71" s="60">
        <v>0</v>
      </c>
      <c r="G71" s="60">
        <v>0</v>
      </c>
      <c r="H71" s="60">
        <v>4</v>
      </c>
      <c r="I71" s="60">
        <v>1</v>
      </c>
      <c r="J71" s="60">
        <v>0</v>
      </c>
      <c r="K71" s="60">
        <v>0</v>
      </c>
      <c r="L71" s="60">
        <v>0</v>
      </c>
      <c r="M71" s="60">
        <f t="shared" si="11"/>
        <v>5</v>
      </c>
      <c r="N71" s="60">
        <v>0</v>
      </c>
      <c r="O71" s="61">
        <f t="shared" si="13"/>
        <v>1</v>
      </c>
      <c r="P71" s="60">
        <v>0</v>
      </c>
      <c r="Q71" s="60">
        <v>0</v>
      </c>
    </row>
    <row r="72" spans="1:17" x14ac:dyDescent="0.2">
      <c r="A72" s="77" t="s">
        <v>102</v>
      </c>
      <c r="B72" s="60">
        <f t="shared" si="14"/>
        <v>52</v>
      </c>
      <c r="C72" s="60">
        <v>22</v>
      </c>
      <c r="D72" s="60">
        <v>30</v>
      </c>
      <c r="E72" s="61">
        <f t="shared" si="12"/>
        <v>0.57692307692307687</v>
      </c>
      <c r="F72" s="60">
        <v>1</v>
      </c>
      <c r="G72" s="60">
        <v>2</v>
      </c>
      <c r="H72" s="60">
        <v>2</v>
      </c>
      <c r="I72" s="60">
        <v>5</v>
      </c>
      <c r="J72" s="60">
        <v>0</v>
      </c>
      <c r="K72" s="60">
        <v>0</v>
      </c>
      <c r="L72" s="60">
        <v>4</v>
      </c>
      <c r="M72" s="60">
        <f t="shared" si="11"/>
        <v>14</v>
      </c>
      <c r="N72" s="60">
        <v>33</v>
      </c>
      <c r="O72" s="61">
        <f t="shared" si="13"/>
        <v>0.2978723404255319</v>
      </c>
      <c r="P72" s="60">
        <v>1</v>
      </c>
      <c r="Q72" s="60">
        <v>4</v>
      </c>
    </row>
    <row r="73" spans="1:17" x14ac:dyDescent="0.2">
      <c r="A73" s="77" t="s">
        <v>103</v>
      </c>
      <c r="B73" s="60">
        <f t="shared" si="14"/>
        <v>6</v>
      </c>
      <c r="C73" s="60">
        <v>3</v>
      </c>
      <c r="D73" s="60">
        <v>3</v>
      </c>
      <c r="E73" s="61">
        <f t="shared" si="12"/>
        <v>0.5</v>
      </c>
      <c r="F73" s="60">
        <v>0</v>
      </c>
      <c r="G73" s="60">
        <v>0</v>
      </c>
      <c r="H73" s="60">
        <v>0</v>
      </c>
      <c r="I73" s="60">
        <v>1</v>
      </c>
      <c r="J73" s="60">
        <v>0</v>
      </c>
      <c r="K73" s="60">
        <v>0</v>
      </c>
      <c r="L73" s="60">
        <v>1</v>
      </c>
      <c r="M73" s="60">
        <f t="shared" si="11"/>
        <v>2</v>
      </c>
      <c r="N73" s="60">
        <v>3</v>
      </c>
      <c r="O73" s="61">
        <f t="shared" si="13"/>
        <v>0.4</v>
      </c>
      <c r="P73" s="60">
        <v>0</v>
      </c>
      <c r="Q73" s="60">
        <v>1</v>
      </c>
    </row>
    <row r="74" spans="1:17" x14ac:dyDescent="0.25">
      <c r="A74" s="25" t="s">
        <v>83</v>
      </c>
      <c r="B74" s="60">
        <f t="shared" si="14"/>
        <v>63</v>
      </c>
      <c r="C74" s="60">
        <f>SUM(C71:C73)</f>
        <v>28</v>
      </c>
      <c r="D74" s="60">
        <f t="shared" ref="D74:L74" si="15">SUM(D71:D73)</f>
        <v>35</v>
      </c>
      <c r="E74" s="61">
        <f t="shared" si="12"/>
        <v>0.55555555555555558</v>
      </c>
      <c r="F74" s="60">
        <f t="shared" si="15"/>
        <v>1</v>
      </c>
      <c r="G74" s="60">
        <f t="shared" si="15"/>
        <v>2</v>
      </c>
      <c r="H74" s="60">
        <f t="shared" si="15"/>
        <v>6</v>
      </c>
      <c r="I74" s="60">
        <f t="shared" si="15"/>
        <v>7</v>
      </c>
      <c r="J74" s="60">
        <f t="shared" si="15"/>
        <v>0</v>
      </c>
      <c r="K74" s="60">
        <f t="shared" si="15"/>
        <v>0</v>
      </c>
      <c r="L74" s="60">
        <f t="shared" si="15"/>
        <v>5</v>
      </c>
      <c r="M74" s="60">
        <f t="shared" si="11"/>
        <v>21</v>
      </c>
      <c r="N74" s="60">
        <f>SUM(N71:N73)</f>
        <v>36</v>
      </c>
      <c r="O74" s="61">
        <f t="shared" si="13"/>
        <v>0.36842105263157893</v>
      </c>
      <c r="P74" s="60">
        <f>SUM(P71:P73)</f>
        <v>1</v>
      </c>
      <c r="Q74" s="60">
        <f>SUM(Q71:Q73)</f>
        <v>5</v>
      </c>
    </row>
    <row r="75" spans="1:17" x14ac:dyDescent="0.25">
      <c r="A75" s="34" t="s">
        <v>84</v>
      </c>
      <c r="B75" s="4">
        <f t="shared" si="14"/>
        <v>63</v>
      </c>
      <c r="C75" s="4">
        <v>28</v>
      </c>
      <c r="D75" s="4">
        <v>35</v>
      </c>
      <c r="E75" s="73">
        <f t="shared" si="12"/>
        <v>0.55555555555555558</v>
      </c>
      <c r="F75" s="4">
        <v>1</v>
      </c>
      <c r="G75" s="4">
        <v>2</v>
      </c>
      <c r="H75" s="4">
        <v>6</v>
      </c>
      <c r="I75" s="4">
        <v>7</v>
      </c>
      <c r="J75" s="4">
        <v>0</v>
      </c>
      <c r="K75" s="4">
        <v>0</v>
      </c>
      <c r="L75" s="4">
        <v>5</v>
      </c>
      <c r="M75" s="4">
        <f t="shared" si="11"/>
        <v>21</v>
      </c>
      <c r="N75" s="4">
        <v>36</v>
      </c>
      <c r="O75" s="73">
        <f t="shared" si="13"/>
        <v>0.36842105263157893</v>
      </c>
      <c r="P75" s="4">
        <v>1</v>
      </c>
      <c r="Q75" s="4">
        <v>5</v>
      </c>
    </row>
    <row r="76" spans="1:17" s="68" customFormat="1" ht="15.75" x14ac:dyDescent="0.25">
      <c r="A76" s="46" t="s">
        <v>85</v>
      </c>
      <c r="B76" s="29">
        <f t="shared" si="14"/>
        <v>2674</v>
      </c>
      <c r="C76" s="29">
        <f>C35+C47+C55+C60+C64+C69+C75</f>
        <v>1087</v>
      </c>
      <c r="D76" s="29">
        <f>D35+D47+D55+D60+D64+D69+D75</f>
        <v>1587</v>
      </c>
      <c r="E76" s="67">
        <f t="shared" si="12"/>
        <v>0.59349289454001497</v>
      </c>
      <c r="F76" s="6">
        <f t="shared" ref="F76:L76" si="16">F35+F47+F55+F60+F64+F69+F75</f>
        <v>1</v>
      </c>
      <c r="G76" s="6">
        <f t="shared" si="16"/>
        <v>356</v>
      </c>
      <c r="H76" s="6">
        <f t="shared" si="16"/>
        <v>436</v>
      </c>
      <c r="I76" s="6">
        <f t="shared" si="16"/>
        <v>415</v>
      </c>
      <c r="J76" s="6">
        <f t="shared" si="16"/>
        <v>0</v>
      </c>
      <c r="K76" s="6">
        <f t="shared" si="16"/>
        <v>30</v>
      </c>
      <c r="L76" s="6">
        <f t="shared" si="16"/>
        <v>80</v>
      </c>
      <c r="M76" s="29">
        <f t="shared" si="11"/>
        <v>1318</v>
      </c>
      <c r="N76" s="6">
        <f>N35+N47+N55+N60+N64+N69+N75</f>
        <v>984</v>
      </c>
      <c r="O76" s="67">
        <f t="shared" si="13"/>
        <v>0.57254561251086011</v>
      </c>
      <c r="P76" s="6">
        <f>P35+P47+P55+P60+P64+P69+P75</f>
        <v>262</v>
      </c>
      <c r="Q76" s="6">
        <f>Q35+Q47+Q55+Q60+Q64+Q69+Q75</f>
        <v>110</v>
      </c>
    </row>
  </sheetData>
  <pageMargins left="0.7" right="0.7" top="0.75" bottom="0.75" header="0.3" footer="0.3"/>
  <pageSetup scale="48" orientation="portrait" r:id="rId1"/>
  <headerFooter>
    <oddHeader xml:space="preserve">&amp;L&amp;"-,Bold"&amp;11Program Level Data&amp;C&amp;"-,Bold"&amp;11Table 34&amp;R&amp;"-,Bold"&amp;11Undergraduate Degrees by Gender and Ethnicity
</oddHeader>
    <oddFooter>&amp;L&amp;"-,Bold"&amp;11Office of Institutional Research, UMass Boston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8"/>
  <sheetViews>
    <sheetView zoomScaleNormal="100" workbookViewId="0">
      <selection activeCell="T9" sqref="T9"/>
    </sheetView>
  </sheetViews>
  <sheetFormatPr defaultRowHeight="12.75" x14ac:dyDescent="0.2"/>
  <cols>
    <col min="1" max="1" width="44.42578125" customWidth="1"/>
    <col min="3" max="4" width="9.140625" style="57" customWidth="1"/>
    <col min="5" max="5" width="8.85546875" style="57" customWidth="1"/>
    <col min="6" max="12" width="9.140625" style="57" customWidth="1"/>
    <col min="13" max="13" width="8.85546875" style="57" customWidth="1"/>
    <col min="14" max="14" width="9.140625" style="57" customWidth="1"/>
    <col min="15" max="15" width="8.85546875" style="57" customWidth="1"/>
    <col min="16" max="17" width="9.140625" style="57" customWidth="1"/>
  </cols>
  <sheetData>
    <row r="1" spans="1:19" ht="18" x14ac:dyDescent="0.25">
      <c r="A1" s="53" t="s">
        <v>104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3"/>
      <c r="N1" s="2"/>
      <c r="O1" s="2"/>
      <c r="P1" s="2"/>
      <c r="Q1" s="2"/>
    </row>
    <row r="2" spans="1:19" ht="15.75" x14ac:dyDescent="0.25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3"/>
      <c r="N2" s="2"/>
      <c r="O2" s="2"/>
      <c r="P2" s="2"/>
      <c r="Q2" s="2"/>
    </row>
    <row r="3" spans="1:19" ht="75.75" thickBot="1" x14ac:dyDescent="0.3">
      <c r="A3" s="31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  <c r="K3" s="32" t="s">
        <v>10</v>
      </c>
      <c r="L3" s="32" t="s">
        <v>11</v>
      </c>
      <c r="M3" s="33" t="s">
        <v>12</v>
      </c>
      <c r="N3" s="32" t="s">
        <v>13</v>
      </c>
      <c r="O3" s="32" t="s">
        <v>14</v>
      </c>
      <c r="P3" s="32" t="s">
        <v>15</v>
      </c>
      <c r="Q3" s="32" t="s">
        <v>16</v>
      </c>
    </row>
    <row r="4" spans="1:19" ht="15.75" x14ac:dyDescent="0.25">
      <c r="A4" s="35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2"/>
      <c r="N4" s="10"/>
      <c r="O4" s="10"/>
      <c r="P4" s="10"/>
      <c r="Q4" s="10"/>
    </row>
    <row r="5" spans="1:19" ht="15" x14ac:dyDescent="0.25">
      <c r="A5" s="1" t="s">
        <v>105</v>
      </c>
      <c r="B5" s="2">
        <f>C5+D5</f>
        <v>9</v>
      </c>
      <c r="C5" s="2">
        <v>4</v>
      </c>
      <c r="D5" s="2">
        <v>5</v>
      </c>
      <c r="E5" s="3">
        <f>D5/B5</f>
        <v>0.55555555555555558</v>
      </c>
      <c r="F5" s="2">
        <v>0</v>
      </c>
      <c r="G5" s="2">
        <v>0</v>
      </c>
      <c r="H5" s="2">
        <v>5</v>
      </c>
      <c r="I5" s="2">
        <v>1</v>
      </c>
      <c r="J5" s="2">
        <v>0</v>
      </c>
      <c r="K5" s="2">
        <v>0</v>
      </c>
      <c r="L5" s="2">
        <v>2</v>
      </c>
      <c r="M5" s="13">
        <f t="shared" ref="M5:M19" si="0">SUM(F5:L5)</f>
        <v>8</v>
      </c>
      <c r="N5" s="2">
        <v>0</v>
      </c>
      <c r="O5" s="14">
        <f>M5/(M5+N5)</f>
        <v>1</v>
      </c>
      <c r="P5" s="2">
        <v>0</v>
      </c>
      <c r="Q5" s="2">
        <v>1</v>
      </c>
      <c r="R5" s="80"/>
    </row>
    <row r="6" spans="1:19" ht="15" x14ac:dyDescent="0.25">
      <c r="A6" s="1" t="s">
        <v>98</v>
      </c>
      <c r="B6" s="2">
        <f t="shared" ref="B6:B34" si="1">C6+D6</f>
        <v>4</v>
      </c>
      <c r="C6" s="2">
        <v>2</v>
      </c>
      <c r="D6" s="2">
        <v>2</v>
      </c>
      <c r="E6" s="3">
        <f t="shared" ref="E6:E34" si="2">D6/B6</f>
        <v>0.5</v>
      </c>
      <c r="F6" s="56">
        <v>0</v>
      </c>
      <c r="G6" s="56">
        <v>0</v>
      </c>
      <c r="H6" s="56">
        <v>1</v>
      </c>
      <c r="I6" s="56">
        <v>0</v>
      </c>
      <c r="J6" s="56">
        <v>0</v>
      </c>
      <c r="K6" s="56">
        <v>0</v>
      </c>
      <c r="L6" s="56">
        <v>0</v>
      </c>
      <c r="M6" s="13">
        <f t="shared" si="0"/>
        <v>1</v>
      </c>
      <c r="N6" s="2">
        <v>3</v>
      </c>
      <c r="O6" s="14">
        <f t="shared" ref="O6:O33" si="3">M6/(M6+N6)</f>
        <v>0.25</v>
      </c>
      <c r="P6" s="2">
        <v>0</v>
      </c>
      <c r="Q6" s="2">
        <v>0</v>
      </c>
      <c r="R6" s="80"/>
    </row>
    <row r="7" spans="1:19" ht="15" x14ac:dyDescent="0.25">
      <c r="A7" s="1" t="s">
        <v>99</v>
      </c>
      <c r="B7" s="2">
        <f t="shared" si="1"/>
        <v>26</v>
      </c>
      <c r="C7" s="56">
        <v>13</v>
      </c>
      <c r="D7" s="56">
        <v>13</v>
      </c>
      <c r="E7" s="3">
        <f t="shared" si="2"/>
        <v>0.5</v>
      </c>
      <c r="F7" s="56">
        <v>0</v>
      </c>
      <c r="G7" s="56">
        <v>1</v>
      </c>
      <c r="H7" s="56">
        <v>2</v>
      </c>
      <c r="I7" s="56">
        <v>3</v>
      </c>
      <c r="J7" s="56">
        <v>0</v>
      </c>
      <c r="K7" s="56">
        <v>0</v>
      </c>
      <c r="L7" s="56">
        <v>3</v>
      </c>
      <c r="M7" s="13">
        <f t="shared" si="0"/>
        <v>9</v>
      </c>
      <c r="N7" s="56">
        <v>16</v>
      </c>
      <c r="O7" s="14">
        <f t="shared" si="3"/>
        <v>0.36</v>
      </c>
      <c r="P7" s="56">
        <v>0</v>
      </c>
      <c r="Q7" s="56">
        <v>1</v>
      </c>
      <c r="R7" s="80"/>
    </row>
    <row r="8" spans="1:19" ht="15" x14ac:dyDescent="0.25">
      <c r="A8" s="1" t="s">
        <v>22</v>
      </c>
      <c r="B8" s="2">
        <f t="shared" si="1"/>
        <v>30</v>
      </c>
      <c r="C8" s="56">
        <v>13</v>
      </c>
      <c r="D8" s="56">
        <v>17</v>
      </c>
      <c r="E8" s="3">
        <f t="shared" si="2"/>
        <v>0.56666666666666665</v>
      </c>
      <c r="F8" s="56">
        <v>0</v>
      </c>
      <c r="G8" s="56">
        <v>6</v>
      </c>
      <c r="H8" s="56">
        <v>4</v>
      </c>
      <c r="I8" s="56">
        <v>3</v>
      </c>
      <c r="J8" s="56">
        <v>0</v>
      </c>
      <c r="K8" s="56">
        <v>0</v>
      </c>
      <c r="L8" s="56">
        <v>0</v>
      </c>
      <c r="M8" s="13">
        <f t="shared" si="0"/>
        <v>13</v>
      </c>
      <c r="N8" s="56">
        <v>7</v>
      </c>
      <c r="O8" s="14">
        <f t="shared" si="3"/>
        <v>0.65</v>
      </c>
      <c r="P8" s="56">
        <v>7</v>
      </c>
      <c r="Q8" s="56">
        <v>3</v>
      </c>
      <c r="R8" s="80"/>
    </row>
    <row r="9" spans="1:19" ht="15" x14ac:dyDescent="0.25">
      <c r="A9" s="1" t="s">
        <v>23</v>
      </c>
      <c r="B9" s="2">
        <f t="shared" si="1"/>
        <v>10</v>
      </c>
      <c r="C9" s="56">
        <v>3</v>
      </c>
      <c r="D9" s="56">
        <v>7</v>
      </c>
      <c r="E9" s="3">
        <f t="shared" si="2"/>
        <v>0.7</v>
      </c>
      <c r="F9" s="56">
        <v>0</v>
      </c>
      <c r="G9" s="56">
        <v>2</v>
      </c>
      <c r="H9" s="56">
        <v>1</v>
      </c>
      <c r="I9" s="56">
        <v>0</v>
      </c>
      <c r="J9" s="56">
        <v>0</v>
      </c>
      <c r="K9" s="56">
        <v>0</v>
      </c>
      <c r="L9" s="56">
        <v>0</v>
      </c>
      <c r="M9" s="13">
        <f t="shared" si="0"/>
        <v>3</v>
      </c>
      <c r="N9" s="56">
        <v>2</v>
      </c>
      <c r="O9" s="14">
        <f t="shared" si="3"/>
        <v>0.6</v>
      </c>
      <c r="P9" s="56">
        <v>1</v>
      </c>
      <c r="Q9" s="56">
        <v>4</v>
      </c>
      <c r="R9" s="80"/>
    </row>
    <row r="10" spans="1:19" ht="15" x14ac:dyDescent="0.25">
      <c r="A10" s="1" t="s">
        <v>87</v>
      </c>
      <c r="B10" s="2">
        <f t="shared" si="1"/>
        <v>1</v>
      </c>
      <c r="C10" s="56">
        <v>1</v>
      </c>
      <c r="D10" s="56">
        <v>0</v>
      </c>
      <c r="E10" s="3">
        <f t="shared" si="2"/>
        <v>0</v>
      </c>
      <c r="F10" s="56">
        <v>0</v>
      </c>
      <c r="G10" s="56">
        <v>0</v>
      </c>
      <c r="H10" s="56">
        <v>0</v>
      </c>
      <c r="I10" s="56">
        <v>1</v>
      </c>
      <c r="J10" s="56">
        <v>0</v>
      </c>
      <c r="K10" s="56">
        <v>0</v>
      </c>
      <c r="L10" s="56">
        <v>0</v>
      </c>
      <c r="M10" s="13">
        <f t="shared" si="0"/>
        <v>1</v>
      </c>
      <c r="N10" s="56">
        <v>0</v>
      </c>
      <c r="O10" s="14">
        <f t="shared" si="3"/>
        <v>1</v>
      </c>
      <c r="P10" s="56">
        <v>0</v>
      </c>
      <c r="Q10" s="56">
        <v>0</v>
      </c>
      <c r="R10" s="80"/>
    </row>
    <row r="11" spans="1:19" ht="15" x14ac:dyDescent="0.25">
      <c r="A11" s="1" t="s">
        <v>24</v>
      </c>
      <c r="B11" s="2">
        <f t="shared" si="1"/>
        <v>3</v>
      </c>
      <c r="C11" s="56">
        <v>1</v>
      </c>
      <c r="D11" s="56">
        <v>2</v>
      </c>
      <c r="E11" s="3">
        <f t="shared" si="2"/>
        <v>0.66666666666666663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13">
        <f t="shared" si="0"/>
        <v>0</v>
      </c>
      <c r="N11" s="56">
        <v>3</v>
      </c>
      <c r="O11" s="14">
        <f t="shared" si="3"/>
        <v>0</v>
      </c>
      <c r="P11" s="56">
        <v>0</v>
      </c>
      <c r="Q11" s="56">
        <v>0</v>
      </c>
      <c r="R11" s="80"/>
      <c r="S11" s="80" t="s">
        <v>106</v>
      </c>
    </row>
    <row r="12" spans="1:19" ht="15" x14ac:dyDescent="0.25">
      <c r="A12" s="1" t="s">
        <v>25</v>
      </c>
      <c r="B12" s="2">
        <f t="shared" si="1"/>
        <v>111</v>
      </c>
      <c r="C12" s="56">
        <f>34+1</f>
        <v>35</v>
      </c>
      <c r="D12" s="56">
        <f>74+1+1</f>
        <v>76</v>
      </c>
      <c r="E12" s="3">
        <f t="shared" si="2"/>
        <v>0.68468468468468469</v>
      </c>
      <c r="F12" s="56">
        <v>1</v>
      </c>
      <c r="G12" s="56">
        <v>4</v>
      </c>
      <c r="H12" s="56">
        <f>16+1</f>
        <v>17</v>
      </c>
      <c r="I12" s="56">
        <v>18</v>
      </c>
      <c r="J12" s="56">
        <v>0</v>
      </c>
      <c r="K12" s="56">
        <v>1</v>
      </c>
      <c r="L12" s="56">
        <v>1</v>
      </c>
      <c r="M12" s="13">
        <f t="shared" si="0"/>
        <v>42</v>
      </c>
      <c r="N12" s="56">
        <f>46+2</f>
        <v>48</v>
      </c>
      <c r="O12" s="14">
        <f t="shared" si="3"/>
        <v>0.46666666666666667</v>
      </c>
      <c r="P12" s="56">
        <v>14</v>
      </c>
      <c r="Q12" s="56">
        <v>7</v>
      </c>
      <c r="R12" s="80"/>
    </row>
    <row r="13" spans="1:19" ht="15" x14ac:dyDescent="0.25">
      <c r="A13" s="1" t="s">
        <v>88</v>
      </c>
      <c r="B13" s="2">
        <f>C13+D13</f>
        <v>0</v>
      </c>
      <c r="C13" s="2">
        <v>0</v>
      </c>
      <c r="D13" s="2">
        <v>0</v>
      </c>
      <c r="E13" s="3" t="e">
        <f>D13/B13</f>
        <v>#DIV/0!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13">
        <f>SUM(F13:L13)</f>
        <v>0</v>
      </c>
      <c r="N13" s="2">
        <v>0</v>
      </c>
      <c r="O13" s="14" t="e">
        <f>M13/(M13+N13)</f>
        <v>#DIV/0!</v>
      </c>
      <c r="P13" s="2">
        <v>0</v>
      </c>
      <c r="Q13" s="2">
        <v>0</v>
      </c>
      <c r="R13" s="80"/>
    </row>
    <row r="14" spans="1:19" ht="15" x14ac:dyDescent="0.25">
      <c r="A14" s="1" t="s">
        <v>107</v>
      </c>
      <c r="B14" s="2">
        <f t="shared" si="1"/>
        <v>136</v>
      </c>
      <c r="C14" s="56">
        <v>65</v>
      </c>
      <c r="D14" s="56">
        <v>71</v>
      </c>
      <c r="E14" s="3">
        <f t="shared" si="2"/>
        <v>0.5220588235294118</v>
      </c>
      <c r="F14" s="56">
        <v>0</v>
      </c>
      <c r="G14" s="56">
        <v>6</v>
      </c>
      <c r="H14" s="56">
        <v>26</v>
      </c>
      <c r="I14" s="56">
        <v>34</v>
      </c>
      <c r="J14" s="56">
        <v>0</v>
      </c>
      <c r="K14" s="56">
        <v>2</v>
      </c>
      <c r="L14" s="56">
        <v>6</v>
      </c>
      <c r="M14" s="13">
        <f t="shared" si="0"/>
        <v>74</v>
      </c>
      <c r="N14" s="56">
        <v>51</v>
      </c>
      <c r="O14" s="14">
        <f t="shared" si="3"/>
        <v>0.59199999999999997</v>
      </c>
      <c r="P14" s="56">
        <v>1</v>
      </c>
      <c r="Q14" s="56">
        <v>10</v>
      </c>
      <c r="R14" s="80"/>
    </row>
    <row r="15" spans="1:19" ht="15" x14ac:dyDescent="0.25">
      <c r="A15" s="1" t="s">
        <v>27</v>
      </c>
      <c r="B15" s="2">
        <f t="shared" si="1"/>
        <v>131</v>
      </c>
      <c r="C15" s="56">
        <v>98</v>
      </c>
      <c r="D15" s="56">
        <v>33</v>
      </c>
      <c r="E15" s="3">
        <f t="shared" si="2"/>
        <v>0.25190839694656486</v>
      </c>
      <c r="F15" s="56">
        <v>0</v>
      </c>
      <c r="G15" s="56">
        <v>15</v>
      </c>
      <c r="H15" s="56">
        <v>17</v>
      </c>
      <c r="I15" s="56">
        <v>8</v>
      </c>
      <c r="J15" s="56">
        <v>0</v>
      </c>
      <c r="K15" s="56">
        <v>0</v>
      </c>
      <c r="L15" s="56">
        <v>1</v>
      </c>
      <c r="M15" s="13">
        <f t="shared" si="0"/>
        <v>41</v>
      </c>
      <c r="N15" s="56">
        <v>26</v>
      </c>
      <c r="O15" s="14">
        <f t="shared" si="3"/>
        <v>0.61194029850746268</v>
      </c>
      <c r="P15" s="56">
        <v>62</v>
      </c>
      <c r="Q15" s="56">
        <v>2</v>
      </c>
      <c r="R15" s="80"/>
    </row>
    <row r="16" spans="1:19" ht="15" x14ac:dyDescent="0.25">
      <c r="A16" s="1" t="s">
        <v>28</v>
      </c>
      <c r="B16" s="2">
        <f t="shared" si="1"/>
        <v>69</v>
      </c>
      <c r="C16" s="56">
        <v>28</v>
      </c>
      <c r="D16" s="56">
        <v>41</v>
      </c>
      <c r="E16" s="3">
        <f t="shared" si="2"/>
        <v>0.59420289855072461</v>
      </c>
      <c r="F16" s="56">
        <v>0</v>
      </c>
      <c r="G16" s="56">
        <v>0</v>
      </c>
      <c r="H16" s="56">
        <v>12</v>
      </c>
      <c r="I16" s="56">
        <v>7</v>
      </c>
      <c r="J16" s="56">
        <v>0</v>
      </c>
      <c r="K16" s="56">
        <v>0</v>
      </c>
      <c r="L16" s="56">
        <v>4</v>
      </c>
      <c r="M16" s="13">
        <f t="shared" si="0"/>
        <v>23</v>
      </c>
      <c r="N16" s="56">
        <v>41</v>
      </c>
      <c r="O16" s="14">
        <f t="shared" si="3"/>
        <v>0.359375</v>
      </c>
      <c r="P16" s="56">
        <v>2</v>
      </c>
      <c r="Q16" s="56">
        <v>3</v>
      </c>
      <c r="R16" s="80"/>
    </row>
    <row r="17" spans="1:18" ht="15" x14ac:dyDescent="0.25">
      <c r="A17" s="1" t="s">
        <v>108</v>
      </c>
      <c r="B17" s="2">
        <f t="shared" si="1"/>
        <v>6</v>
      </c>
      <c r="C17" s="56">
        <v>3</v>
      </c>
      <c r="D17" s="56">
        <v>3</v>
      </c>
      <c r="E17" s="3">
        <f t="shared" si="2"/>
        <v>0.5</v>
      </c>
      <c r="F17" s="56">
        <v>0</v>
      </c>
      <c r="G17" s="56">
        <v>0</v>
      </c>
      <c r="H17" s="56">
        <v>0</v>
      </c>
      <c r="I17" s="56">
        <v>2</v>
      </c>
      <c r="J17" s="56">
        <v>0</v>
      </c>
      <c r="K17" s="56">
        <v>0</v>
      </c>
      <c r="L17" s="56">
        <v>0</v>
      </c>
      <c r="M17" s="13">
        <f t="shared" si="0"/>
        <v>2</v>
      </c>
      <c r="N17" s="56">
        <v>1</v>
      </c>
      <c r="O17" s="14">
        <f t="shared" si="3"/>
        <v>0.66666666666666663</v>
      </c>
      <c r="P17" s="56">
        <v>1</v>
      </c>
      <c r="Q17" s="56">
        <v>2</v>
      </c>
      <c r="R17" s="80"/>
    </row>
    <row r="18" spans="1:18" ht="15" x14ac:dyDescent="0.25">
      <c r="A18" s="1" t="s">
        <v>30</v>
      </c>
      <c r="B18" s="2">
        <f t="shared" si="1"/>
        <v>2</v>
      </c>
      <c r="C18" s="56">
        <v>1</v>
      </c>
      <c r="D18" s="56">
        <v>1</v>
      </c>
      <c r="E18" s="3">
        <f t="shared" si="2"/>
        <v>0.5</v>
      </c>
      <c r="F18" s="56">
        <v>0</v>
      </c>
      <c r="G18" s="56">
        <v>0</v>
      </c>
      <c r="H18" s="56">
        <v>2</v>
      </c>
      <c r="I18" s="56">
        <v>0</v>
      </c>
      <c r="J18" s="56">
        <v>0</v>
      </c>
      <c r="K18" s="56">
        <v>0</v>
      </c>
      <c r="L18" s="56">
        <v>0</v>
      </c>
      <c r="M18" s="13">
        <f t="shared" si="0"/>
        <v>2</v>
      </c>
      <c r="N18" s="56">
        <v>0</v>
      </c>
      <c r="O18" s="14">
        <f t="shared" si="3"/>
        <v>1</v>
      </c>
      <c r="P18" s="56">
        <v>0</v>
      </c>
      <c r="Q18" s="56">
        <v>0</v>
      </c>
      <c r="R18" s="80"/>
    </row>
    <row r="19" spans="1:18" ht="15" x14ac:dyDescent="0.25">
      <c r="A19" s="1" t="s">
        <v>32</v>
      </c>
      <c r="B19" s="2">
        <f t="shared" si="1"/>
        <v>36</v>
      </c>
      <c r="C19" s="56">
        <v>26</v>
      </c>
      <c r="D19" s="56">
        <v>10</v>
      </c>
      <c r="E19" s="3">
        <f t="shared" si="2"/>
        <v>0.27777777777777779</v>
      </c>
      <c r="F19" s="56">
        <v>0</v>
      </c>
      <c r="G19" s="56">
        <v>3</v>
      </c>
      <c r="H19" s="56">
        <v>2</v>
      </c>
      <c r="I19" s="56">
        <v>3</v>
      </c>
      <c r="J19" s="56">
        <v>0</v>
      </c>
      <c r="K19" s="56">
        <v>0</v>
      </c>
      <c r="L19" s="56">
        <v>2</v>
      </c>
      <c r="M19" s="13">
        <f t="shared" si="0"/>
        <v>10</v>
      </c>
      <c r="N19" s="56">
        <v>25</v>
      </c>
      <c r="O19" s="14">
        <f t="shared" si="3"/>
        <v>0.2857142857142857</v>
      </c>
      <c r="P19" s="56">
        <v>1</v>
      </c>
      <c r="Q19" s="56">
        <v>0</v>
      </c>
      <c r="R19" s="80"/>
    </row>
    <row r="20" spans="1:18" ht="15" x14ac:dyDescent="0.25">
      <c r="A20" s="1" t="s">
        <v>109</v>
      </c>
      <c r="B20" s="2">
        <f t="shared" si="1"/>
        <v>0</v>
      </c>
      <c r="C20" s="56">
        <v>0</v>
      </c>
      <c r="D20" s="56">
        <v>0</v>
      </c>
      <c r="E20" s="3" t="e">
        <f t="shared" si="2"/>
        <v>#DIV/0!</v>
      </c>
      <c r="F20" s="56">
        <v>0</v>
      </c>
      <c r="G20" s="56">
        <v>0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13">
        <v>0</v>
      </c>
      <c r="N20" s="56">
        <v>0</v>
      </c>
      <c r="O20" s="14" t="e">
        <f t="shared" si="3"/>
        <v>#DIV/0!</v>
      </c>
      <c r="P20" s="56">
        <v>0</v>
      </c>
      <c r="Q20" s="56">
        <v>0</v>
      </c>
      <c r="R20" s="80"/>
    </row>
    <row r="21" spans="1:18" ht="15" x14ac:dyDescent="0.25">
      <c r="A21" s="1" t="s">
        <v>34</v>
      </c>
      <c r="B21" s="2">
        <f>C21+D21</f>
        <v>32</v>
      </c>
      <c r="C21" s="56">
        <v>5</v>
      </c>
      <c r="D21" s="56">
        <v>27</v>
      </c>
      <c r="E21" s="3">
        <f t="shared" si="2"/>
        <v>0.84375</v>
      </c>
      <c r="F21" s="56">
        <v>0</v>
      </c>
      <c r="G21" s="56">
        <v>0</v>
      </c>
      <c r="H21" s="56">
        <v>19</v>
      </c>
      <c r="I21" s="56">
        <v>6</v>
      </c>
      <c r="J21" s="56">
        <v>0</v>
      </c>
      <c r="K21" s="56">
        <v>1</v>
      </c>
      <c r="L21" s="56">
        <v>1</v>
      </c>
      <c r="M21" s="13">
        <f t="shared" ref="M21:M36" si="4">SUM(F21:L21)</f>
        <v>27</v>
      </c>
      <c r="N21" s="56">
        <v>4</v>
      </c>
      <c r="O21" s="14">
        <f t="shared" si="3"/>
        <v>0.87096774193548387</v>
      </c>
      <c r="P21" s="56">
        <v>0</v>
      </c>
      <c r="Q21" s="56">
        <v>1</v>
      </c>
      <c r="R21" s="80"/>
    </row>
    <row r="22" spans="1:18" ht="15" x14ac:dyDescent="0.25">
      <c r="A22" s="1" t="s">
        <v>90</v>
      </c>
      <c r="B22" s="2">
        <f>C22+D22</f>
        <v>2</v>
      </c>
      <c r="C22" s="56">
        <v>2</v>
      </c>
      <c r="D22" s="56">
        <v>0</v>
      </c>
      <c r="E22" s="3">
        <f t="shared" si="2"/>
        <v>0</v>
      </c>
      <c r="F22" s="56">
        <v>0</v>
      </c>
      <c r="G22" s="56">
        <v>0</v>
      </c>
      <c r="H22" s="56">
        <v>0</v>
      </c>
      <c r="I22" s="56">
        <v>0</v>
      </c>
      <c r="J22" s="56">
        <v>0</v>
      </c>
      <c r="K22" s="56">
        <v>0</v>
      </c>
      <c r="L22" s="56">
        <v>0</v>
      </c>
      <c r="M22" s="13">
        <f t="shared" si="4"/>
        <v>0</v>
      </c>
      <c r="N22" s="2">
        <v>1</v>
      </c>
      <c r="O22" s="14">
        <f t="shared" si="3"/>
        <v>0</v>
      </c>
      <c r="P22" s="2">
        <v>0</v>
      </c>
      <c r="Q22" s="2">
        <v>1</v>
      </c>
      <c r="R22" s="80"/>
    </row>
    <row r="23" spans="1:18" ht="15" x14ac:dyDescent="0.25">
      <c r="A23" s="1" t="s">
        <v>110</v>
      </c>
      <c r="B23" s="2">
        <f t="shared" si="1"/>
        <v>9</v>
      </c>
      <c r="C23" s="2">
        <v>4</v>
      </c>
      <c r="D23" s="2">
        <v>5</v>
      </c>
      <c r="E23" s="3">
        <f t="shared" si="2"/>
        <v>0.55555555555555558</v>
      </c>
      <c r="F23" s="56">
        <v>0</v>
      </c>
      <c r="G23" s="56">
        <v>0</v>
      </c>
      <c r="H23" s="56">
        <v>0</v>
      </c>
      <c r="I23" s="56">
        <v>4</v>
      </c>
      <c r="J23" s="56">
        <v>0</v>
      </c>
      <c r="K23" s="56">
        <v>0</v>
      </c>
      <c r="L23" s="56">
        <v>0</v>
      </c>
      <c r="M23" s="13">
        <f t="shared" si="4"/>
        <v>4</v>
      </c>
      <c r="N23" s="2">
        <v>2</v>
      </c>
      <c r="O23" s="14">
        <f t="shared" si="3"/>
        <v>0.66666666666666663</v>
      </c>
      <c r="P23" s="2">
        <v>1</v>
      </c>
      <c r="Q23" s="2">
        <v>2</v>
      </c>
      <c r="R23" s="80"/>
    </row>
    <row r="24" spans="1:18" ht="15" x14ac:dyDescent="0.25">
      <c r="A24" s="1" t="s">
        <v>37</v>
      </c>
      <c r="B24" s="2">
        <f t="shared" si="1"/>
        <v>5</v>
      </c>
      <c r="C24" s="56">
        <v>2</v>
      </c>
      <c r="D24" s="56">
        <v>3</v>
      </c>
      <c r="E24" s="3">
        <f t="shared" si="2"/>
        <v>0.6</v>
      </c>
      <c r="F24" s="56">
        <v>0</v>
      </c>
      <c r="G24" s="56">
        <v>0</v>
      </c>
      <c r="H24" s="56">
        <v>1</v>
      </c>
      <c r="I24" s="56">
        <v>2</v>
      </c>
      <c r="J24" s="56">
        <v>0</v>
      </c>
      <c r="K24" s="56">
        <v>0</v>
      </c>
      <c r="L24" s="56">
        <v>0</v>
      </c>
      <c r="M24" s="13">
        <f t="shared" si="4"/>
        <v>3</v>
      </c>
      <c r="N24" s="56">
        <v>2</v>
      </c>
      <c r="O24" s="14">
        <f t="shared" si="3"/>
        <v>0.6</v>
      </c>
      <c r="P24" s="56">
        <v>0</v>
      </c>
      <c r="Q24" s="56">
        <v>0</v>
      </c>
      <c r="R24" s="80"/>
    </row>
    <row r="25" spans="1:18" ht="15" x14ac:dyDescent="0.25">
      <c r="A25" s="1" t="s">
        <v>39</v>
      </c>
      <c r="B25" s="2">
        <f t="shared" si="1"/>
        <v>13</v>
      </c>
      <c r="C25" s="56">
        <v>8</v>
      </c>
      <c r="D25" s="56">
        <v>5</v>
      </c>
      <c r="E25" s="3">
        <f t="shared" si="2"/>
        <v>0.38461538461538464</v>
      </c>
      <c r="F25" s="56">
        <v>0</v>
      </c>
      <c r="G25" s="56">
        <v>1</v>
      </c>
      <c r="H25" s="56">
        <v>2</v>
      </c>
      <c r="I25" s="56">
        <v>0</v>
      </c>
      <c r="J25" s="56">
        <v>0</v>
      </c>
      <c r="K25" s="56">
        <v>0</v>
      </c>
      <c r="L25" s="56">
        <v>0</v>
      </c>
      <c r="M25" s="13">
        <f t="shared" si="4"/>
        <v>3</v>
      </c>
      <c r="N25" s="56">
        <v>7</v>
      </c>
      <c r="O25" s="14">
        <f t="shared" si="3"/>
        <v>0.3</v>
      </c>
      <c r="P25" s="56">
        <v>2</v>
      </c>
      <c r="Q25" s="56">
        <v>1</v>
      </c>
      <c r="R25" s="80"/>
    </row>
    <row r="26" spans="1:18" ht="15" x14ac:dyDescent="0.25">
      <c r="A26" s="1" t="s">
        <v>41</v>
      </c>
      <c r="B26" s="2">
        <f t="shared" si="1"/>
        <v>18</v>
      </c>
      <c r="C26" s="56">
        <v>11</v>
      </c>
      <c r="D26" s="56">
        <v>7</v>
      </c>
      <c r="E26" s="3">
        <f t="shared" si="2"/>
        <v>0.3888888888888889</v>
      </c>
      <c r="F26" s="56">
        <v>0</v>
      </c>
      <c r="G26" s="56">
        <v>1</v>
      </c>
      <c r="H26" s="56">
        <v>0</v>
      </c>
      <c r="I26" s="56">
        <v>1</v>
      </c>
      <c r="J26" s="56">
        <v>0</v>
      </c>
      <c r="K26" s="56">
        <v>0</v>
      </c>
      <c r="L26" s="56">
        <v>1</v>
      </c>
      <c r="M26" s="13">
        <f t="shared" si="4"/>
        <v>3</v>
      </c>
      <c r="N26" s="56">
        <v>10</v>
      </c>
      <c r="O26" s="14">
        <f t="shared" si="3"/>
        <v>0.23076923076923078</v>
      </c>
      <c r="P26" s="56">
        <v>4</v>
      </c>
      <c r="Q26" s="56">
        <v>1</v>
      </c>
      <c r="R26" s="80"/>
    </row>
    <row r="27" spans="1:18" ht="15" x14ac:dyDescent="0.25">
      <c r="A27" s="1" t="s">
        <v>111</v>
      </c>
      <c r="B27" s="2">
        <f t="shared" si="1"/>
        <v>3</v>
      </c>
      <c r="C27" s="56">
        <v>1</v>
      </c>
      <c r="D27" s="56">
        <v>2</v>
      </c>
      <c r="E27" s="3">
        <f t="shared" si="2"/>
        <v>0.66666666666666663</v>
      </c>
      <c r="F27" s="56">
        <v>0</v>
      </c>
      <c r="G27" s="56">
        <v>1</v>
      </c>
      <c r="H27" s="56">
        <v>0</v>
      </c>
      <c r="I27" s="56">
        <v>0</v>
      </c>
      <c r="J27" s="56">
        <v>0</v>
      </c>
      <c r="K27" s="56">
        <v>0</v>
      </c>
      <c r="L27" s="56">
        <v>0</v>
      </c>
      <c r="M27" s="13">
        <f t="shared" si="4"/>
        <v>1</v>
      </c>
      <c r="N27" s="56">
        <v>1</v>
      </c>
      <c r="O27" s="14">
        <f t="shared" si="3"/>
        <v>0.5</v>
      </c>
      <c r="P27" s="56">
        <v>0</v>
      </c>
      <c r="Q27" s="56">
        <v>1</v>
      </c>
      <c r="R27" s="80"/>
    </row>
    <row r="28" spans="1:18" ht="15" x14ac:dyDescent="0.25">
      <c r="A28" s="1" t="s">
        <v>42</v>
      </c>
      <c r="B28" s="2">
        <f t="shared" si="1"/>
        <v>59</v>
      </c>
      <c r="C28" s="56">
        <v>36</v>
      </c>
      <c r="D28" s="56">
        <v>23</v>
      </c>
      <c r="E28" s="3">
        <f t="shared" si="2"/>
        <v>0.38983050847457629</v>
      </c>
      <c r="F28" s="56">
        <v>0</v>
      </c>
      <c r="G28" s="56">
        <v>5</v>
      </c>
      <c r="H28" s="56">
        <v>10</v>
      </c>
      <c r="I28" s="56">
        <v>9</v>
      </c>
      <c r="J28" s="56">
        <v>0</v>
      </c>
      <c r="K28" s="56">
        <v>1</v>
      </c>
      <c r="L28" s="56">
        <v>2</v>
      </c>
      <c r="M28" s="13">
        <f t="shared" si="4"/>
        <v>27</v>
      </c>
      <c r="N28" s="56">
        <v>24</v>
      </c>
      <c r="O28" s="14">
        <f t="shared" si="3"/>
        <v>0.52941176470588236</v>
      </c>
      <c r="P28" s="56">
        <v>6</v>
      </c>
      <c r="Q28" s="56">
        <v>2</v>
      </c>
      <c r="R28" s="80"/>
    </row>
    <row r="29" spans="1:18" ht="15" x14ac:dyDescent="0.25">
      <c r="A29" s="1" t="s">
        <v>43</v>
      </c>
      <c r="B29" s="2">
        <f t="shared" si="1"/>
        <v>222</v>
      </c>
      <c r="C29" s="56">
        <v>59</v>
      </c>
      <c r="D29" s="56">
        <v>163</v>
      </c>
      <c r="E29" s="3">
        <f t="shared" si="2"/>
        <v>0.73423423423423428</v>
      </c>
      <c r="F29" s="56">
        <v>0</v>
      </c>
      <c r="G29" s="56">
        <v>25</v>
      </c>
      <c r="H29" s="56">
        <v>45</v>
      </c>
      <c r="I29" s="56">
        <v>50</v>
      </c>
      <c r="J29" s="56">
        <v>0</v>
      </c>
      <c r="K29" s="56">
        <v>3</v>
      </c>
      <c r="L29" s="56">
        <v>10</v>
      </c>
      <c r="M29" s="13">
        <f t="shared" si="4"/>
        <v>133</v>
      </c>
      <c r="N29" s="56">
        <v>71</v>
      </c>
      <c r="O29" s="14">
        <f t="shared" si="3"/>
        <v>0.65196078431372551</v>
      </c>
      <c r="P29" s="56">
        <v>10</v>
      </c>
      <c r="Q29" s="56">
        <v>8</v>
      </c>
      <c r="R29" s="80"/>
    </row>
    <row r="30" spans="1:18" ht="15" x14ac:dyDescent="0.25">
      <c r="A30" s="1" t="s">
        <v>112</v>
      </c>
      <c r="B30" s="2">
        <f t="shared" si="1"/>
        <v>37</v>
      </c>
      <c r="C30" s="56">
        <v>11</v>
      </c>
      <c r="D30" s="56">
        <v>26</v>
      </c>
      <c r="E30" s="3">
        <f t="shared" si="2"/>
        <v>0.70270270270270274</v>
      </c>
      <c r="F30" s="56">
        <v>0</v>
      </c>
      <c r="G30" s="56">
        <v>4</v>
      </c>
      <c r="H30" s="56">
        <v>6</v>
      </c>
      <c r="I30" s="56">
        <v>6</v>
      </c>
      <c r="J30" s="56">
        <v>0</v>
      </c>
      <c r="K30" s="56">
        <v>3</v>
      </c>
      <c r="L30" s="56">
        <v>0</v>
      </c>
      <c r="M30" s="13">
        <f t="shared" si="4"/>
        <v>19</v>
      </c>
      <c r="N30" s="56">
        <v>15</v>
      </c>
      <c r="O30" s="14">
        <f t="shared" si="3"/>
        <v>0.55882352941176472</v>
      </c>
      <c r="P30" s="56">
        <v>1</v>
      </c>
      <c r="Q30" s="56">
        <v>2</v>
      </c>
      <c r="R30" s="80"/>
    </row>
    <row r="31" spans="1:18" ht="15" x14ac:dyDescent="0.25">
      <c r="A31" s="1" t="s">
        <v>45</v>
      </c>
      <c r="B31" s="2">
        <f t="shared" si="1"/>
        <v>69</v>
      </c>
      <c r="C31" s="56">
        <v>25</v>
      </c>
      <c r="D31" s="56">
        <v>44</v>
      </c>
      <c r="E31" s="3">
        <f t="shared" si="2"/>
        <v>0.6376811594202898</v>
      </c>
      <c r="F31" s="56">
        <v>0</v>
      </c>
      <c r="G31" s="56">
        <v>5</v>
      </c>
      <c r="H31" s="56">
        <v>13</v>
      </c>
      <c r="I31" s="56">
        <v>17</v>
      </c>
      <c r="J31" s="56">
        <v>0</v>
      </c>
      <c r="K31" s="56">
        <v>2</v>
      </c>
      <c r="L31" s="56">
        <v>2</v>
      </c>
      <c r="M31" s="13">
        <f t="shared" si="4"/>
        <v>39</v>
      </c>
      <c r="N31" s="56">
        <v>27</v>
      </c>
      <c r="O31" s="14">
        <f t="shared" si="3"/>
        <v>0.59090909090909094</v>
      </c>
      <c r="P31" s="56">
        <v>3</v>
      </c>
      <c r="Q31" s="56">
        <v>0</v>
      </c>
      <c r="R31" s="80"/>
    </row>
    <row r="32" spans="1:18" ht="15" x14ac:dyDescent="0.25">
      <c r="A32" s="1" t="s">
        <v>46</v>
      </c>
      <c r="B32" s="2">
        <f t="shared" si="1"/>
        <v>12</v>
      </c>
      <c r="C32" s="56">
        <v>3</v>
      </c>
      <c r="D32" s="56">
        <v>9</v>
      </c>
      <c r="E32" s="3">
        <f t="shared" si="2"/>
        <v>0.75</v>
      </c>
      <c r="F32" s="56">
        <v>0</v>
      </c>
      <c r="G32" s="56">
        <v>0</v>
      </c>
      <c r="H32" s="56">
        <v>5</v>
      </c>
      <c r="I32" s="56">
        <v>3</v>
      </c>
      <c r="J32" s="56">
        <v>0</v>
      </c>
      <c r="K32" s="56">
        <v>1</v>
      </c>
      <c r="L32" s="56">
        <v>0</v>
      </c>
      <c r="M32" s="13">
        <f t="shared" si="4"/>
        <v>9</v>
      </c>
      <c r="N32" s="56">
        <v>3</v>
      </c>
      <c r="O32" s="14">
        <f t="shared" si="3"/>
        <v>0.75</v>
      </c>
      <c r="P32" s="56">
        <v>0</v>
      </c>
      <c r="Q32" s="56">
        <v>0</v>
      </c>
      <c r="R32" s="80"/>
    </row>
    <row r="33" spans="1:18" ht="15" x14ac:dyDescent="0.25">
      <c r="A33" s="1" t="s">
        <v>113</v>
      </c>
      <c r="B33" s="2">
        <f t="shared" si="1"/>
        <v>11</v>
      </c>
      <c r="C33" s="56">
        <v>0</v>
      </c>
      <c r="D33" s="56">
        <v>11</v>
      </c>
      <c r="E33" s="3">
        <f t="shared" si="2"/>
        <v>1</v>
      </c>
      <c r="F33" s="56">
        <v>0</v>
      </c>
      <c r="G33" s="56">
        <v>1</v>
      </c>
      <c r="H33" s="56">
        <v>0</v>
      </c>
      <c r="I33" s="56">
        <v>2</v>
      </c>
      <c r="J33" s="56">
        <v>0</v>
      </c>
      <c r="K33" s="56">
        <v>0</v>
      </c>
      <c r="L33" s="56">
        <v>0</v>
      </c>
      <c r="M33" s="13">
        <f t="shared" si="4"/>
        <v>3</v>
      </c>
      <c r="N33" s="56">
        <v>7</v>
      </c>
      <c r="O33" s="14">
        <f t="shared" si="3"/>
        <v>0.3</v>
      </c>
      <c r="P33" s="56">
        <v>0</v>
      </c>
      <c r="Q33" s="56">
        <v>1</v>
      </c>
      <c r="R33" s="80"/>
    </row>
    <row r="34" spans="1:18" ht="15" x14ac:dyDescent="0.25">
      <c r="A34" s="1" t="s">
        <v>114</v>
      </c>
      <c r="B34" s="2">
        <f t="shared" si="1"/>
        <v>1</v>
      </c>
      <c r="C34" s="2">
        <v>1</v>
      </c>
      <c r="D34" s="2">
        <v>0</v>
      </c>
      <c r="E34" s="3">
        <f t="shared" si="2"/>
        <v>0</v>
      </c>
      <c r="F34" s="56">
        <v>0</v>
      </c>
      <c r="G34" s="56">
        <v>0</v>
      </c>
      <c r="H34" s="56">
        <v>0</v>
      </c>
      <c r="I34" s="56">
        <v>1</v>
      </c>
      <c r="J34" s="56">
        <v>0</v>
      </c>
      <c r="K34" s="56">
        <v>0</v>
      </c>
      <c r="L34" s="56">
        <v>0</v>
      </c>
      <c r="M34" s="13">
        <f t="shared" si="4"/>
        <v>1</v>
      </c>
      <c r="N34" s="2">
        <v>0</v>
      </c>
      <c r="O34" s="14">
        <f>M34/(M34+N34)</f>
        <v>1</v>
      </c>
      <c r="P34" s="2">
        <v>0</v>
      </c>
      <c r="Q34" s="2">
        <v>0</v>
      </c>
      <c r="R34" s="80"/>
    </row>
    <row r="35" spans="1:18" ht="15" x14ac:dyDescent="0.25">
      <c r="A35" s="25" t="s">
        <v>48</v>
      </c>
      <c r="B35" s="6">
        <f>SUM(B5:B34)</f>
        <v>1067</v>
      </c>
      <c r="C35" s="6">
        <f>SUM(C5:C34)</f>
        <v>461</v>
      </c>
      <c r="D35" s="6">
        <f>SUM(D5:D34)</f>
        <v>606</v>
      </c>
      <c r="E35" s="9">
        <f>D35/B35</f>
        <v>0.56794751640112462</v>
      </c>
      <c r="F35" s="6">
        <f>SUM(F5:F34)</f>
        <v>1</v>
      </c>
      <c r="G35" s="6">
        <f>SUM(G5:G34)</f>
        <v>80</v>
      </c>
      <c r="H35" s="6">
        <f>SUM(H5:H34)</f>
        <v>190</v>
      </c>
      <c r="I35" s="6">
        <f>SUM(I5:I34)</f>
        <v>181</v>
      </c>
      <c r="J35" s="6">
        <v>0</v>
      </c>
      <c r="K35" s="6">
        <f>SUM(K5:K34)</f>
        <v>14</v>
      </c>
      <c r="L35" s="6">
        <f>SUM(L5:L34)</f>
        <v>35</v>
      </c>
      <c r="M35" s="15">
        <f t="shared" si="4"/>
        <v>501</v>
      </c>
      <c r="N35" s="6">
        <f>SUM(N5:N34)</f>
        <v>397</v>
      </c>
      <c r="O35" s="16">
        <f>M35/(M35+N35)</f>
        <v>0.55790645879732736</v>
      </c>
      <c r="P35" s="6">
        <f>SUM(P5:P34)</f>
        <v>116</v>
      </c>
      <c r="Q35" s="6">
        <f>SUM(Q5:Q34)</f>
        <v>53</v>
      </c>
      <c r="R35" s="80"/>
    </row>
    <row r="36" spans="1:18" ht="15" x14ac:dyDescent="0.25">
      <c r="A36" s="34" t="s">
        <v>49</v>
      </c>
      <c r="B36" s="54">
        <f>C36+D36</f>
        <v>957</v>
      </c>
      <c r="C36" s="54">
        <v>419</v>
      </c>
      <c r="D36" s="54">
        <v>538</v>
      </c>
      <c r="E36" s="52">
        <f>D36/B36</f>
        <v>0.56217345872518287</v>
      </c>
      <c r="F36" s="54">
        <v>1</v>
      </c>
      <c r="G36" s="54">
        <v>75</v>
      </c>
      <c r="H36" s="54">
        <v>171</v>
      </c>
      <c r="I36" s="54">
        <v>160</v>
      </c>
      <c r="J36" s="54">
        <v>0</v>
      </c>
      <c r="K36" s="55">
        <v>13</v>
      </c>
      <c r="L36" s="54">
        <v>30</v>
      </c>
      <c r="M36" s="42">
        <f t="shared" si="4"/>
        <v>450</v>
      </c>
      <c r="N36" s="54">
        <v>348</v>
      </c>
      <c r="O36" s="43">
        <f>M36/(M36+N36)</f>
        <v>0.56390977443609025</v>
      </c>
      <c r="P36" s="54">
        <v>110</v>
      </c>
      <c r="Q36" s="54">
        <v>49</v>
      </c>
      <c r="R36" s="81"/>
    </row>
    <row r="37" spans="1:18" ht="15.75" x14ac:dyDescent="0.25">
      <c r="A37" s="35" t="s">
        <v>115</v>
      </c>
      <c r="B37" s="36"/>
      <c r="C37" s="36"/>
      <c r="D37" s="36"/>
      <c r="E37" s="37"/>
      <c r="F37" s="36"/>
      <c r="G37" s="36"/>
      <c r="H37" s="36"/>
      <c r="I37" s="36"/>
      <c r="J37" s="36"/>
      <c r="K37" s="36"/>
      <c r="L37" s="36"/>
      <c r="M37" s="38"/>
      <c r="N37" s="36"/>
      <c r="O37" s="39"/>
      <c r="P37" s="40"/>
      <c r="Q37" s="40"/>
      <c r="R37" s="80"/>
    </row>
    <row r="38" spans="1:18" ht="15" x14ac:dyDescent="0.25">
      <c r="A38" s="1" t="s">
        <v>51</v>
      </c>
      <c r="B38" s="2">
        <f>C38+D38</f>
        <v>24</v>
      </c>
      <c r="C38" s="56">
        <v>7</v>
      </c>
      <c r="D38" s="56">
        <v>17</v>
      </c>
      <c r="E38" s="3">
        <f>D38/B38</f>
        <v>0.70833333333333337</v>
      </c>
      <c r="F38" s="56">
        <v>0</v>
      </c>
      <c r="G38" s="56">
        <v>9</v>
      </c>
      <c r="H38" s="56">
        <v>3</v>
      </c>
      <c r="I38" s="56">
        <v>2</v>
      </c>
      <c r="J38" s="56">
        <v>0</v>
      </c>
      <c r="K38" s="56">
        <v>0</v>
      </c>
      <c r="L38" s="56">
        <v>0</v>
      </c>
      <c r="M38" s="13">
        <f>SUM(F38:L38)</f>
        <v>14</v>
      </c>
      <c r="N38" s="56">
        <v>6</v>
      </c>
      <c r="O38" s="14">
        <f>M38/(M38+N38)</f>
        <v>0.7</v>
      </c>
      <c r="P38" s="56">
        <v>4</v>
      </c>
      <c r="Q38" s="56">
        <v>0</v>
      </c>
      <c r="R38" s="80"/>
    </row>
    <row r="39" spans="1:18" ht="15" x14ac:dyDescent="0.25">
      <c r="A39" s="1" t="s">
        <v>52</v>
      </c>
      <c r="B39" s="2">
        <f t="shared" ref="B39:B46" si="5">C39+D39</f>
        <v>180</v>
      </c>
      <c r="C39" s="56">
        <v>65</v>
      </c>
      <c r="D39" s="56">
        <v>115</v>
      </c>
      <c r="E39" s="3">
        <f t="shared" ref="E39:E46" si="6">D39/B39</f>
        <v>0.63888888888888884</v>
      </c>
      <c r="F39" s="56">
        <v>0</v>
      </c>
      <c r="G39" s="56">
        <v>27</v>
      </c>
      <c r="H39" s="56">
        <v>29</v>
      </c>
      <c r="I39" s="56">
        <v>27</v>
      </c>
      <c r="J39" s="56">
        <v>0</v>
      </c>
      <c r="K39" s="56">
        <v>1</v>
      </c>
      <c r="L39" s="56">
        <v>6</v>
      </c>
      <c r="M39" s="13">
        <f t="shared" ref="M39:M46" si="7">SUM(F39:L39)</f>
        <v>90</v>
      </c>
      <c r="N39" s="56">
        <v>69</v>
      </c>
      <c r="O39" s="14">
        <f t="shared" ref="O39:O46" si="8">M39/(M39+N39)</f>
        <v>0.56603773584905659</v>
      </c>
      <c r="P39" s="56">
        <v>13</v>
      </c>
      <c r="Q39" s="56">
        <v>8</v>
      </c>
      <c r="R39" s="80"/>
    </row>
    <row r="40" spans="1:18" ht="15" x14ac:dyDescent="0.25">
      <c r="A40" s="1" t="s">
        <v>53</v>
      </c>
      <c r="B40" s="2">
        <f t="shared" si="5"/>
        <v>8</v>
      </c>
      <c r="C40" s="56">
        <v>4</v>
      </c>
      <c r="D40" s="56">
        <v>4</v>
      </c>
      <c r="E40" s="3">
        <f t="shared" si="6"/>
        <v>0.5</v>
      </c>
      <c r="F40" s="56">
        <v>0</v>
      </c>
      <c r="G40" s="56">
        <v>1</v>
      </c>
      <c r="H40" s="56">
        <v>0</v>
      </c>
      <c r="I40" s="56">
        <v>1</v>
      </c>
      <c r="J40" s="56">
        <v>0</v>
      </c>
      <c r="K40" s="56">
        <v>0</v>
      </c>
      <c r="L40" s="56">
        <v>1</v>
      </c>
      <c r="M40" s="13">
        <f t="shared" si="7"/>
        <v>3</v>
      </c>
      <c r="N40" s="56">
        <v>2</v>
      </c>
      <c r="O40" s="14">
        <f t="shared" si="8"/>
        <v>0.6</v>
      </c>
      <c r="P40" s="56">
        <v>2</v>
      </c>
      <c r="Q40" s="56">
        <v>1</v>
      </c>
      <c r="R40" s="80"/>
    </row>
    <row r="41" spans="1:18" ht="15" x14ac:dyDescent="0.25">
      <c r="A41" s="1" t="s">
        <v>54</v>
      </c>
      <c r="B41" s="2">
        <f t="shared" si="5"/>
        <v>2</v>
      </c>
      <c r="C41" s="56">
        <v>2</v>
      </c>
      <c r="D41" s="56">
        <v>0</v>
      </c>
      <c r="E41" s="3">
        <f t="shared" si="6"/>
        <v>0</v>
      </c>
      <c r="F41" s="56">
        <v>0</v>
      </c>
      <c r="G41" s="56">
        <v>0</v>
      </c>
      <c r="H41" s="56">
        <v>0</v>
      </c>
      <c r="I41" s="56">
        <v>0</v>
      </c>
      <c r="J41" s="56">
        <v>0</v>
      </c>
      <c r="K41" s="56">
        <v>0</v>
      </c>
      <c r="L41" s="56">
        <v>0</v>
      </c>
      <c r="M41" s="13">
        <f t="shared" si="7"/>
        <v>0</v>
      </c>
      <c r="N41" s="56">
        <v>2</v>
      </c>
      <c r="O41" s="14">
        <f t="shared" si="8"/>
        <v>0</v>
      </c>
      <c r="P41" s="56">
        <v>0</v>
      </c>
      <c r="Q41" s="56">
        <v>0</v>
      </c>
      <c r="R41" s="80"/>
    </row>
    <row r="42" spans="1:18" ht="15" x14ac:dyDescent="0.25">
      <c r="A42" s="1" t="s">
        <v>55</v>
      </c>
      <c r="B42" s="2">
        <f t="shared" si="5"/>
        <v>71</v>
      </c>
      <c r="C42" s="56">
        <v>58</v>
      </c>
      <c r="D42" s="56">
        <v>13</v>
      </c>
      <c r="E42" s="3">
        <f t="shared" si="6"/>
        <v>0.18309859154929578</v>
      </c>
      <c r="F42" s="56">
        <v>1</v>
      </c>
      <c r="G42" s="56">
        <v>17</v>
      </c>
      <c r="H42" s="56">
        <v>6</v>
      </c>
      <c r="I42" s="56">
        <v>2</v>
      </c>
      <c r="J42" s="56">
        <v>0</v>
      </c>
      <c r="K42" s="56">
        <v>0</v>
      </c>
      <c r="L42" s="56">
        <v>1</v>
      </c>
      <c r="M42" s="13">
        <f t="shared" si="7"/>
        <v>27</v>
      </c>
      <c r="N42" s="56">
        <v>26</v>
      </c>
      <c r="O42" s="14">
        <f t="shared" si="8"/>
        <v>0.50943396226415094</v>
      </c>
      <c r="P42" s="56">
        <v>13</v>
      </c>
      <c r="Q42" s="56">
        <v>5</v>
      </c>
      <c r="R42" s="80"/>
    </row>
    <row r="43" spans="1:18" ht="15" x14ac:dyDescent="0.25">
      <c r="A43" s="82" t="s">
        <v>116</v>
      </c>
      <c r="B43" s="2">
        <f t="shared" si="5"/>
        <v>26</v>
      </c>
      <c r="C43" s="56">
        <v>23</v>
      </c>
      <c r="D43" s="56">
        <v>3</v>
      </c>
      <c r="E43" s="3">
        <f t="shared" si="6"/>
        <v>0.11538461538461539</v>
      </c>
      <c r="F43" s="56">
        <v>0</v>
      </c>
      <c r="G43" s="56">
        <v>7</v>
      </c>
      <c r="H43" s="56">
        <v>2</v>
      </c>
      <c r="I43" s="56">
        <v>3</v>
      </c>
      <c r="J43" s="56">
        <v>0</v>
      </c>
      <c r="K43" s="56">
        <v>0</v>
      </c>
      <c r="L43" s="56">
        <v>0</v>
      </c>
      <c r="M43" s="13">
        <f t="shared" si="7"/>
        <v>12</v>
      </c>
      <c r="N43" s="56">
        <v>7</v>
      </c>
      <c r="O43" s="14">
        <f t="shared" si="8"/>
        <v>0.63157894736842102</v>
      </c>
      <c r="P43" s="56">
        <v>5</v>
      </c>
      <c r="Q43" s="56">
        <v>2</v>
      </c>
      <c r="R43" s="80"/>
    </row>
    <row r="44" spans="1:18" ht="15" x14ac:dyDescent="0.25">
      <c r="A44" s="1" t="s">
        <v>58</v>
      </c>
      <c r="B44" s="2">
        <f t="shared" si="5"/>
        <v>114</v>
      </c>
      <c r="C44" s="56">
        <v>100</v>
      </c>
      <c r="D44" s="56">
        <v>14</v>
      </c>
      <c r="E44" s="3">
        <f t="shared" si="6"/>
        <v>0.12280701754385964</v>
      </c>
      <c r="F44" s="56">
        <v>0</v>
      </c>
      <c r="G44" s="56">
        <v>35</v>
      </c>
      <c r="H44" s="56">
        <v>20</v>
      </c>
      <c r="I44" s="56">
        <v>8</v>
      </c>
      <c r="J44" s="56">
        <v>0</v>
      </c>
      <c r="K44" s="56">
        <v>1</v>
      </c>
      <c r="L44" s="56">
        <v>5</v>
      </c>
      <c r="M44" s="13">
        <f>SUM(F44:L44)</f>
        <v>69</v>
      </c>
      <c r="N44" s="56">
        <v>25</v>
      </c>
      <c r="O44" s="14">
        <f t="shared" si="8"/>
        <v>0.73404255319148937</v>
      </c>
      <c r="P44" s="56">
        <v>15</v>
      </c>
      <c r="Q44" s="56">
        <v>5</v>
      </c>
      <c r="R44" s="80"/>
    </row>
    <row r="45" spans="1:18" ht="15" x14ac:dyDescent="0.25">
      <c r="A45" s="1" t="s">
        <v>59</v>
      </c>
      <c r="B45" s="2">
        <f t="shared" si="5"/>
        <v>30</v>
      </c>
      <c r="C45" s="56">
        <v>21</v>
      </c>
      <c r="D45" s="56">
        <v>9</v>
      </c>
      <c r="E45" s="3">
        <f t="shared" si="6"/>
        <v>0.3</v>
      </c>
      <c r="F45" s="56">
        <v>1</v>
      </c>
      <c r="G45" s="56">
        <v>5</v>
      </c>
      <c r="H45" s="56">
        <v>5</v>
      </c>
      <c r="I45" s="56">
        <v>1</v>
      </c>
      <c r="J45" s="56">
        <v>0</v>
      </c>
      <c r="K45" s="56">
        <v>0</v>
      </c>
      <c r="L45" s="56">
        <v>0</v>
      </c>
      <c r="M45" s="13">
        <f t="shared" si="7"/>
        <v>12</v>
      </c>
      <c r="N45" s="56">
        <v>10</v>
      </c>
      <c r="O45" s="14">
        <f t="shared" si="8"/>
        <v>0.54545454545454541</v>
      </c>
      <c r="P45" s="56">
        <v>6</v>
      </c>
      <c r="Q45" s="56">
        <v>2</v>
      </c>
      <c r="R45" s="80"/>
    </row>
    <row r="46" spans="1:18" ht="15" x14ac:dyDescent="0.25">
      <c r="A46" s="1" t="s">
        <v>60</v>
      </c>
      <c r="B46" s="2">
        <f t="shared" si="5"/>
        <v>13</v>
      </c>
      <c r="C46" s="56">
        <v>10</v>
      </c>
      <c r="D46" s="56">
        <v>3</v>
      </c>
      <c r="E46" s="3">
        <f t="shared" si="6"/>
        <v>0.23076923076923078</v>
      </c>
      <c r="F46" s="56">
        <v>0</v>
      </c>
      <c r="G46" s="56">
        <v>3</v>
      </c>
      <c r="H46" s="56">
        <v>0</v>
      </c>
      <c r="I46" s="56">
        <v>2</v>
      </c>
      <c r="J46" s="56">
        <v>0</v>
      </c>
      <c r="K46" s="56">
        <v>0</v>
      </c>
      <c r="L46" s="56">
        <v>0</v>
      </c>
      <c r="M46" s="13">
        <f t="shared" si="7"/>
        <v>5</v>
      </c>
      <c r="N46" s="56">
        <v>6</v>
      </c>
      <c r="O46" s="14">
        <f t="shared" si="8"/>
        <v>0.45454545454545453</v>
      </c>
      <c r="P46" s="56">
        <v>1</v>
      </c>
      <c r="Q46" s="56">
        <v>1</v>
      </c>
      <c r="R46" s="80"/>
    </row>
    <row r="47" spans="1:18" ht="15" x14ac:dyDescent="0.25">
      <c r="A47" s="25" t="s">
        <v>61</v>
      </c>
      <c r="B47" s="6">
        <f>C47+D47</f>
        <v>468</v>
      </c>
      <c r="C47" s="6">
        <f>SUM(C38:C46)</f>
        <v>290</v>
      </c>
      <c r="D47" s="6">
        <f>SUM(D38:D46)</f>
        <v>178</v>
      </c>
      <c r="E47" s="9">
        <f>D47/B47</f>
        <v>0.38034188034188032</v>
      </c>
      <c r="F47" s="6">
        <f t="shared" ref="F47:L47" si="9">SUM(F38:F46)</f>
        <v>2</v>
      </c>
      <c r="G47" s="6">
        <f>SUM(G38:G46)</f>
        <v>104</v>
      </c>
      <c r="H47" s="6">
        <f t="shared" si="9"/>
        <v>65</v>
      </c>
      <c r="I47" s="6">
        <f t="shared" si="9"/>
        <v>46</v>
      </c>
      <c r="J47" s="6">
        <f t="shared" si="9"/>
        <v>0</v>
      </c>
      <c r="K47" s="6">
        <f t="shared" si="9"/>
        <v>2</v>
      </c>
      <c r="L47" s="6">
        <f t="shared" si="9"/>
        <v>13</v>
      </c>
      <c r="M47" s="15">
        <f>SUM(F47:L47)</f>
        <v>232</v>
      </c>
      <c r="N47" s="6">
        <f>SUM(N38:N46)</f>
        <v>153</v>
      </c>
      <c r="O47" s="16">
        <f>M47/(M47+N47)</f>
        <v>0.60259740259740258</v>
      </c>
      <c r="P47" s="6">
        <f>SUM(P38:P46)</f>
        <v>59</v>
      </c>
      <c r="Q47" s="6">
        <f>SUM(Q38:Q46)</f>
        <v>24</v>
      </c>
      <c r="R47" s="80"/>
    </row>
    <row r="48" spans="1:18" ht="15" x14ac:dyDescent="0.25">
      <c r="A48" s="34" t="s">
        <v>62</v>
      </c>
      <c r="B48" s="54">
        <f>C48+D48</f>
        <v>464</v>
      </c>
      <c r="C48" s="54">
        <v>287</v>
      </c>
      <c r="D48" s="54">
        <v>177</v>
      </c>
      <c r="E48" s="52">
        <f>D48/B48</f>
        <v>0.38146551724137934</v>
      </c>
      <c r="F48" s="54">
        <v>1</v>
      </c>
      <c r="G48" s="54">
        <v>102</v>
      </c>
      <c r="H48" s="54">
        <v>64</v>
      </c>
      <c r="I48" s="54">
        <v>46</v>
      </c>
      <c r="J48" s="54">
        <v>0</v>
      </c>
      <c r="K48" s="54">
        <v>2</v>
      </c>
      <c r="L48" s="54">
        <v>13</v>
      </c>
      <c r="M48" s="42">
        <f>SUM(F48:L48)</f>
        <v>228</v>
      </c>
      <c r="N48" s="54">
        <v>153</v>
      </c>
      <c r="O48" s="43">
        <f>M48/(M48+N48)</f>
        <v>0.59842519685039375</v>
      </c>
      <c r="P48" s="54">
        <v>59</v>
      </c>
      <c r="Q48" s="54">
        <v>24</v>
      </c>
      <c r="R48" s="80"/>
    </row>
    <row r="49" spans="1:18" ht="15.75" x14ac:dyDescent="0.25">
      <c r="A49" s="35" t="s">
        <v>63</v>
      </c>
      <c r="B49" s="6"/>
      <c r="C49" s="6"/>
      <c r="D49" s="6"/>
      <c r="E49" s="9"/>
      <c r="F49" s="6"/>
      <c r="G49" s="6"/>
      <c r="H49" s="6"/>
      <c r="I49" s="6"/>
      <c r="J49" s="6"/>
      <c r="K49" s="6"/>
      <c r="L49" s="6"/>
      <c r="M49" s="13"/>
      <c r="N49" s="6"/>
      <c r="O49" s="14"/>
      <c r="P49" s="2"/>
      <c r="Q49" s="2"/>
      <c r="R49" s="80"/>
    </row>
    <row r="50" spans="1:18" ht="15" x14ac:dyDescent="0.25">
      <c r="A50" s="1" t="s">
        <v>66</v>
      </c>
      <c r="B50" s="2">
        <f t="shared" ref="B50:B55" si="10">C50+D50</f>
        <v>151</v>
      </c>
      <c r="C50" s="2">
        <v>24</v>
      </c>
      <c r="D50" s="2">
        <v>127</v>
      </c>
      <c r="E50" s="3">
        <f t="shared" ref="E50:E55" si="11">D50/B50</f>
        <v>0.84105960264900659</v>
      </c>
      <c r="F50" s="56">
        <v>0</v>
      </c>
      <c r="G50" s="56">
        <v>17</v>
      </c>
      <c r="H50" s="56">
        <v>20</v>
      </c>
      <c r="I50" s="56">
        <v>16</v>
      </c>
      <c r="J50" s="56">
        <v>0</v>
      </c>
      <c r="K50" s="56">
        <v>2</v>
      </c>
      <c r="L50" s="56">
        <v>5</v>
      </c>
      <c r="M50" s="13">
        <f>SUM(F50:L50)</f>
        <v>60</v>
      </c>
      <c r="N50" s="2">
        <v>87</v>
      </c>
      <c r="O50" s="14">
        <f t="shared" ref="O50:O55" si="12">M50/(M50+N50)</f>
        <v>0.40816326530612246</v>
      </c>
      <c r="P50" s="2">
        <v>0</v>
      </c>
      <c r="Q50" s="2">
        <v>4</v>
      </c>
      <c r="R50" s="80"/>
    </row>
    <row r="51" spans="1:18" ht="15" x14ac:dyDescent="0.25">
      <c r="A51" s="1" t="s">
        <v>117</v>
      </c>
      <c r="B51" s="2">
        <f t="shared" si="10"/>
        <v>145</v>
      </c>
      <c r="C51" s="2">
        <v>48</v>
      </c>
      <c r="D51" s="2">
        <v>97</v>
      </c>
      <c r="E51" s="3">
        <f t="shared" si="11"/>
        <v>0.66896551724137931</v>
      </c>
      <c r="F51" s="56">
        <v>0</v>
      </c>
      <c r="G51" s="56">
        <v>17</v>
      </c>
      <c r="H51" s="56">
        <v>41</v>
      </c>
      <c r="I51" s="56">
        <v>21</v>
      </c>
      <c r="J51" s="56">
        <v>1</v>
      </c>
      <c r="K51" s="56">
        <v>3</v>
      </c>
      <c r="L51" s="56">
        <v>5</v>
      </c>
      <c r="M51" s="13">
        <f>SUM(F51:L51)</f>
        <v>88</v>
      </c>
      <c r="N51" s="2">
        <v>52</v>
      </c>
      <c r="O51" s="14">
        <f t="shared" si="12"/>
        <v>0.62857142857142856</v>
      </c>
      <c r="P51" s="2">
        <v>1</v>
      </c>
      <c r="Q51" s="2">
        <v>4</v>
      </c>
      <c r="R51" s="80"/>
    </row>
    <row r="52" spans="1:18" ht="15" x14ac:dyDescent="0.25">
      <c r="A52" s="1" t="s">
        <v>118</v>
      </c>
      <c r="B52" s="2">
        <f t="shared" si="10"/>
        <v>96</v>
      </c>
      <c r="C52" s="56">
        <v>10</v>
      </c>
      <c r="D52" s="56">
        <v>86</v>
      </c>
      <c r="E52" s="3">
        <f t="shared" si="11"/>
        <v>0.89583333333333337</v>
      </c>
      <c r="F52" s="56">
        <v>0</v>
      </c>
      <c r="G52" s="56">
        <v>5</v>
      </c>
      <c r="H52" s="56">
        <v>20</v>
      </c>
      <c r="I52" s="56">
        <v>7</v>
      </c>
      <c r="J52" s="56">
        <v>0</v>
      </c>
      <c r="K52" s="56">
        <v>1</v>
      </c>
      <c r="L52" s="56">
        <v>1</v>
      </c>
      <c r="M52" s="13">
        <f>SUM(F52:L52)</f>
        <v>34</v>
      </c>
      <c r="N52" s="2">
        <v>56</v>
      </c>
      <c r="O52" s="14">
        <f t="shared" si="12"/>
        <v>0.37777777777777777</v>
      </c>
      <c r="P52" s="2">
        <v>0</v>
      </c>
      <c r="Q52" s="2">
        <v>6</v>
      </c>
      <c r="R52" s="80"/>
    </row>
    <row r="53" spans="1:18" ht="15" x14ac:dyDescent="0.25">
      <c r="A53" s="1" t="s">
        <v>119</v>
      </c>
      <c r="B53" s="2">
        <f t="shared" si="10"/>
        <v>27</v>
      </c>
      <c r="C53" s="2">
        <v>7</v>
      </c>
      <c r="D53" s="2">
        <v>20</v>
      </c>
      <c r="E53" s="3">
        <f t="shared" si="11"/>
        <v>0.7407407407407407</v>
      </c>
      <c r="F53" s="56">
        <v>0</v>
      </c>
      <c r="G53" s="56">
        <v>2</v>
      </c>
      <c r="H53" s="56">
        <v>0</v>
      </c>
      <c r="I53" s="56">
        <v>2</v>
      </c>
      <c r="J53" s="56">
        <v>0</v>
      </c>
      <c r="K53" s="56">
        <v>0</v>
      </c>
      <c r="L53" s="56">
        <v>3</v>
      </c>
      <c r="M53" s="13">
        <f>SUM(F53:L53)</f>
        <v>7</v>
      </c>
      <c r="N53" s="2">
        <v>19</v>
      </c>
      <c r="O53" s="14">
        <f t="shared" si="12"/>
        <v>0.26923076923076922</v>
      </c>
      <c r="P53" s="2">
        <v>0</v>
      </c>
      <c r="Q53" s="2">
        <v>1</v>
      </c>
      <c r="R53" s="80"/>
    </row>
    <row r="54" spans="1:18" ht="15" x14ac:dyDescent="0.25">
      <c r="A54" s="25" t="s">
        <v>69</v>
      </c>
      <c r="B54" s="6">
        <f t="shared" si="10"/>
        <v>419</v>
      </c>
      <c r="C54" s="6">
        <f>SUM(C50:C53)</f>
        <v>89</v>
      </c>
      <c r="D54" s="6">
        <f>SUM(D50:D53)</f>
        <v>330</v>
      </c>
      <c r="E54" s="9">
        <f t="shared" si="11"/>
        <v>0.78758949880668261</v>
      </c>
      <c r="F54" s="6">
        <f>SUM(F50:F53)</f>
        <v>0</v>
      </c>
      <c r="G54" s="6">
        <f t="shared" ref="G54:N54" si="13">SUM(G50:G53)</f>
        <v>41</v>
      </c>
      <c r="H54" s="6">
        <f t="shared" si="13"/>
        <v>81</v>
      </c>
      <c r="I54" s="6">
        <f t="shared" si="13"/>
        <v>46</v>
      </c>
      <c r="J54" s="6">
        <f t="shared" si="13"/>
        <v>1</v>
      </c>
      <c r="K54" s="6">
        <f t="shared" si="13"/>
        <v>6</v>
      </c>
      <c r="L54" s="6">
        <f t="shared" si="13"/>
        <v>14</v>
      </c>
      <c r="M54" s="6">
        <f>SUM(M50:M53)</f>
        <v>189</v>
      </c>
      <c r="N54" s="6">
        <f t="shared" si="13"/>
        <v>214</v>
      </c>
      <c r="O54" s="16">
        <f t="shared" si="12"/>
        <v>0.46898263027295284</v>
      </c>
      <c r="P54" s="6">
        <f>SUM(P50:P53)</f>
        <v>1</v>
      </c>
      <c r="Q54" s="6">
        <f>SUM(Q50:Q53)</f>
        <v>15</v>
      </c>
      <c r="R54" s="80"/>
    </row>
    <row r="55" spans="1:18" ht="15" x14ac:dyDescent="0.25">
      <c r="A55" s="34" t="s">
        <v>70</v>
      </c>
      <c r="B55" s="54">
        <f t="shared" si="10"/>
        <v>419</v>
      </c>
      <c r="C55" s="54">
        <v>89</v>
      </c>
      <c r="D55" s="54">
        <v>330</v>
      </c>
      <c r="E55" s="52">
        <f t="shared" si="11"/>
        <v>0.78758949880668261</v>
      </c>
      <c r="F55" s="54">
        <v>0</v>
      </c>
      <c r="G55" s="54">
        <v>41</v>
      </c>
      <c r="H55" s="54">
        <v>81</v>
      </c>
      <c r="I55" s="54">
        <v>46</v>
      </c>
      <c r="J55" s="54">
        <v>1</v>
      </c>
      <c r="K55" s="54">
        <v>6</v>
      </c>
      <c r="L55" s="54">
        <v>14</v>
      </c>
      <c r="M55" s="54">
        <f>SUM(M50:M54)</f>
        <v>378</v>
      </c>
      <c r="N55" s="54">
        <v>214</v>
      </c>
      <c r="O55" s="43">
        <f t="shared" si="12"/>
        <v>0.63851351351351349</v>
      </c>
      <c r="P55" s="54">
        <v>1</v>
      </c>
      <c r="Q55" s="54">
        <v>15</v>
      </c>
      <c r="R55" s="80"/>
    </row>
    <row r="56" spans="1:18" ht="15.75" x14ac:dyDescent="0.25">
      <c r="A56" s="35" t="s">
        <v>71</v>
      </c>
      <c r="B56" s="40"/>
      <c r="C56" s="40"/>
      <c r="D56" s="40"/>
      <c r="E56" s="44"/>
      <c r="F56" s="40"/>
      <c r="G56" s="40"/>
      <c r="H56" s="40"/>
      <c r="I56" s="40"/>
      <c r="J56" s="40"/>
      <c r="K56" s="40"/>
      <c r="L56" s="40"/>
      <c r="M56" s="38"/>
      <c r="N56" s="40"/>
      <c r="O56" s="39"/>
      <c r="P56" s="40"/>
      <c r="Q56" s="40"/>
      <c r="R56" s="80"/>
    </row>
    <row r="57" spans="1:18" ht="15" x14ac:dyDescent="0.25">
      <c r="A57" s="1" t="s">
        <v>58</v>
      </c>
      <c r="B57" s="2">
        <f>C57+D57</f>
        <v>32</v>
      </c>
      <c r="C57" s="56">
        <v>23</v>
      </c>
      <c r="D57" s="56">
        <v>9</v>
      </c>
      <c r="E57" s="3">
        <f>D57/B57</f>
        <v>0.28125</v>
      </c>
      <c r="F57" s="56">
        <v>0</v>
      </c>
      <c r="G57" s="56">
        <v>5</v>
      </c>
      <c r="H57" s="56">
        <v>6</v>
      </c>
      <c r="I57" s="56">
        <v>3</v>
      </c>
      <c r="J57" s="56">
        <v>0</v>
      </c>
      <c r="K57" s="56">
        <v>0</v>
      </c>
      <c r="L57" s="56">
        <v>1</v>
      </c>
      <c r="M57" s="13">
        <f>SUM(F57:L57)</f>
        <v>15</v>
      </c>
      <c r="N57" s="56">
        <v>8</v>
      </c>
      <c r="O57" s="14">
        <f>M57/(M57+N57)</f>
        <v>0.65217391304347827</v>
      </c>
      <c r="P57" s="56">
        <v>5</v>
      </c>
      <c r="Q57" s="56">
        <v>4</v>
      </c>
      <c r="R57" s="80"/>
    </row>
    <row r="58" spans="1:18" ht="15" x14ac:dyDescent="0.25">
      <c r="A58" s="1" t="s">
        <v>120</v>
      </c>
      <c r="B58" s="2">
        <f>C58+D58</f>
        <v>459</v>
      </c>
      <c r="C58" s="56">
        <v>268</v>
      </c>
      <c r="D58" s="56">
        <v>191</v>
      </c>
      <c r="E58" s="3">
        <f>D58/B58</f>
        <v>0.41612200435729846</v>
      </c>
      <c r="F58" s="56">
        <v>2</v>
      </c>
      <c r="G58" s="56">
        <v>84</v>
      </c>
      <c r="H58" s="56">
        <v>46</v>
      </c>
      <c r="I58" s="56">
        <v>52</v>
      </c>
      <c r="J58" s="56">
        <v>0</v>
      </c>
      <c r="K58" s="56">
        <v>1</v>
      </c>
      <c r="L58" s="56">
        <v>13</v>
      </c>
      <c r="M58" s="13">
        <f>SUM(F58:L58)</f>
        <v>198</v>
      </c>
      <c r="N58" s="56">
        <v>128</v>
      </c>
      <c r="O58" s="14">
        <f>M58/(M58+N58)</f>
        <v>0.6073619631901841</v>
      </c>
      <c r="P58" s="56">
        <v>114</v>
      </c>
      <c r="Q58" s="56">
        <v>19</v>
      </c>
      <c r="R58" s="80"/>
    </row>
    <row r="59" spans="1:18" ht="15" x14ac:dyDescent="0.25">
      <c r="A59" s="25" t="s">
        <v>73</v>
      </c>
      <c r="B59" s="6">
        <f>SUM(B57:B58)</f>
        <v>491</v>
      </c>
      <c r="C59" s="6">
        <f>SUM(C57:C58)</f>
        <v>291</v>
      </c>
      <c r="D59" s="6">
        <f>SUM(D57:D58)</f>
        <v>200</v>
      </c>
      <c r="E59" s="9">
        <f>D59/B59</f>
        <v>0.40733197556008149</v>
      </c>
      <c r="F59" s="6">
        <f t="shared" ref="F59:K59" si="14">SUM(F57:F58)</f>
        <v>2</v>
      </c>
      <c r="G59" s="6">
        <f>SUM(G57:G58)</f>
        <v>89</v>
      </c>
      <c r="H59" s="6">
        <f t="shared" si="14"/>
        <v>52</v>
      </c>
      <c r="I59" s="6">
        <f t="shared" si="14"/>
        <v>55</v>
      </c>
      <c r="J59" s="6">
        <f t="shared" si="14"/>
        <v>0</v>
      </c>
      <c r="K59" s="6">
        <f t="shared" si="14"/>
        <v>1</v>
      </c>
      <c r="L59" s="6">
        <f>SUM(L57:L58)</f>
        <v>14</v>
      </c>
      <c r="M59" s="15">
        <f>SUM(F59:L59)</f>
        <v>213</v>
      </c>
      <c r="N59" s="6">
        <f>SUM(N57:N58)</f>
        <v>136</v>
      </c>
      <c r="O59" s="16">
        <f>M59/(M59+N59)</f>
        <v>0.61031518624641834</v>
      </c>
      <c r="P59" s="6">
        <f>SUM(P57:P58)</f>
        <v>119</v>
      </c>
      <c r="Q59" s="6">
        <f>SUM(Q57:Q58)</f>
        <v>23</v>
      </c>
      <c r="R59" s="80"/>
    </row>
    <row r="60" spans="1:18" ht="15" x14ac:dyDescent="0.25">
      <c r="A60" s="34" t="s">
        <v>74</v>
      </c>
      <c r="B60" s="54">
        <f>C60+D60</f>
        <v>491</v>
      </c>
      <c r="C60" s="54">
        <v>291</v>
      </c>
      <c r="D60" s="54">
        <v>200</v>
      </c>
      <c r="E60" s="52">
        <f>D60/B60</f>
        <v>0.40733197556008149</v>
      </c>
      <c r="F60" s="54">
        <v>2</v>
      </c>
      <c r="G60" s="54">
        <v>89</v>
      </c>
      <c r="H60" s="54">
        <v>52</v>
      </c>
      <c r="I60" s="54">
        <v>55</v>
      </c>
      <c r="J60" s="54">
        <v>0</v>
      </c>
      <c r="K60" s="54">
        <v>1</v>
      </c>
      <c r="L60" s="54">
        <v>14</v>
      </c>
      <c r="M60" s="42">
        <f>SUM(F60:L60)</f>
        <v>213</v>
      </c>
      <c r="N60" s="54">
        <v>136</v>
      </c>
      <c r="O60" s="43">
        <f>M60/(M60+N60)</f>
        <v>0.61031518624641834</v>
      </c>
      <c r="P60" s="54">
        <v>119</v>
      </c>
      <c r="Q60" s="54">
        <v>23</v>
      </c>
      <c r="R60" s="80"/>
    </row>
    <row r="61" spans="1:18" ht="15.75" x14ac:dyDescent="0.25">
      <c r="A61" s="35" t="s">
        <v>121</v>
      </c>
      <c r="B61" s="2"/>
      <c r="C61" s="2"/>
      <c r="D61" s="2"/>
      <c r="E61" s="3"/>
      <c r="F61" s="2"/>
      <c r="G61" s="2"/>
      <c r="H61" s="2"/>
      <c r="I61" s="2"/>
      <c r="J61" s="2"/>
      <c r="K61" s="2"/>
      <c r="L61" s="2"/>
      <c r="M61" s="13"/>
      <c r="N61" s="2"/>
      <c r="O61" s="14"/>
      <c r="P61" s="2"/>
      <c r="Q61" s="2"/>
      <c r="R61" s="80"/>
    </row>
    <row r="62" spans="1:18" ht="15" x14ac:dyDescent="0.25">
      <c r="A62" s="1" t="s">
        <v>76</v>
      </c>
      <c r="B62" s="2">
        <f>C62+D62</f>
        <v>68</v>
      </c>
      <c r="C62" s="2">
        <v>5</v>
      </c>
      <c r="D62" s="2">
        <v>63</v>
      </c>
      <c r="E62" s="3">
        <f>D62/B62</f>
        <v>0.92647058823529416</v>
      </c>
      <c r="F62" s="56">
        <v>0</v>
      </c>
      <c r="G62" s="56">
        <v>6</v>
      </c>
      <c r="H62" s="56">
        <v>13</v>
      </c>
      <c r="I62" s="56">
        <v>16</v>
      </c>
      <c r="J62" s="56">
        <v>0</v>
      </c>
      <c r="K62" s="56">
        <v>2</v>
      </c>
      <c r="L62" s="56">
        <v>2</v>
      </c>
      <c r="M62" s="13">
        <f>SUM(F62:L62)</f>
        <v>39</v>
      </c>
      <c r="N62" s="2">
        <v>19</v>
      </c>
      <c r="O62" s="14">
        <f>M62/(M62+N62)</f>
        <v>0.67241379310344829</v>
      </c>
      <c r="P62" s="2">
        <v>4</v>
      </c>
      <c r="Q62" s="2">
        <v>6</v>
      </c>
      <c r="R62" s="80"/>
    </row>
    <row r="63" spans="1:18" ht="15" x14ac:dyDescent="0.25">
      <c r="A63" s="25" t="s">
        <v>77</v>
      </c>
      <c r="B63" s="2">
        <f>C63+D63</f>
        <v>68</v>
      </c>
      <c r="C63" s="6">
        <f>SUM(C62)</f>
        <v>5</v>
      </c>
      <c r="D63" s="6">
        <f>SUM(D62)</f>
        <v>63</v>
      </c>
      <c r="E63" s="9">
        <f>D63/B63</f>
        <v>0.92647058823529416</v>
      </c>
      <c r="F63" s="6">
        <f>SUM(F62)</f>
        <v>0</v>
      </c>
      <c r="G63" s="6">
        <f t="shared" ref="G63:L63" si="15">SUM(G62)</f>
        <v>6</v>
      </c>
      <c r="H63" s="6">
        <f t="shared" si="15"/>
        <v>13</v>
      </c>
      <c r="I63" s="6">
        <f t="shared" si="15"/>
        <v>16</v>
      </c>
      <c r="J63" s="6">
        <f t="shared" si="15"/>
        <v>0</v>
      </c>
      <c r="K63" s="6">
        <f t="shared" si="15"/>
        <v>2</v>
      </c>
      <c r="L63" s="6">
        <f t="shared" si="15"/>
        <v>2</v>
      </c>
      <c r="M63" s="15">
        <f>SUM(F63:L63)</f>
        <v>39</v>
      </c>
      <c r="N63" s="6">
        <f>SUM(N62)</f>
        <v>19</v>
      </c>
      <c r="O63" s="16">
        <f>M63/(M63+N63)</f>
        <v>0.67241379310344829</v>
      </c>
      <c r="P63" s="6">
        <f>SUM(P62)</f>
        <v>4</v>
      </c>
      <c r="Q63" s="6">
        <f>SUM(Q62)</f>
        <v>6</v>
      </c>
      <c r="R63" s="80"/>
    </row>
    <row r="64" spans="1:18" ht="15" x14ac:dyDescent="0.25">
      <c r="A64" s="34" t="s">
        <v>78</v>
      </c>
      <c r="B64" s="4">
        <f>C64+D64</f>
        <v>68</v>
      </c>
      <c r="C64" s="54">
        <v>5</v>
      </c>
      <c r="D64" s="54">
        <v>63</v>
      </c>
      <c r="E64" s="52">
        <f>D64/B64</f>
        <v>0.92647058823529416</v>
      </c>
      <c r="F64" s="54">
        <v>0</v>
      </c>
      <c r="G64" s="54">
        <v>6</v>
      </c>
      <c r="H64" s="54">
        <v>13</v>
      </c>
      <c r="I64" s="54">
        <v>16</v>
      </c>
      <c r="J64" s="54">
        <v>0</v>
      </c>
      <c r="K64" s="54">
        <v>2</v>
      </c>
      <c r="L64" s="54">
        <v>2</v>
      </c>
      <c r="M64" s="42">
        <f>SUM(F64:L64)</f>
        <v>39</v>
      </c>
      <c r="N64" s="54">
        <v>19</v>
      </c>
      <c r="O64" s="43">
        <f>M64/(M64+N64)</f>
        <v>0.67241379310344829</v>
      </c>
      <c r="P64" s="54">
        <v>4</v>
      </c>
      <c r="Q64" s="54">
        <v>6</v>
      </c>
      <c r="R64" s="80"/>
    </row>
    <row r="65" spans="1:18" ht="15.75" x14ac:dyDescent="0.25">
      <c r="A65" s="46" t="s">
        <v>122</v>
      </c>
      <c r="B65" s="2"/>
      <c r="C65" s="6"/>
      <c r="D65" s="6"/>
      <c r="E65" s="9"/>
      <c r="F65" s="6"/>
      <c r="G65" s="6"/>
      <c r="H65" s="6"/>
      <c r="I65" s="6"/>
      <c r="J65" s="6"/>
      <c r="K65" s="6"/>
      <c r="L65" s="6"/>
      <c r="M65" s="15"/>
      <c r="N65" s="6"/>
      <c r="O65" s="16"/>
      <c r="P65" s="6"/>
      <c r="Q65" s="6"/>
      <c r="R65" s="80"/>
    </row>
    <row r="66" spans="1:18" ht="15" x14ac:dyDescent="0.25">
      <c r="A66" s="1" t="s">
        <v>31</v>
      </c>
      <c r="B66" s="2">
        <f>C66+D66</f>
        <v>12</v>
      </c>
      <c r="C66" s="56">
        <v>9</v>
      </c>
      <c r="D66" s="56">
        <v>3</v>
      </c>
      <c r="E66" s="3">
        <f>D66/B66</f>
        <v>0.25</v>
      </c>
      <c r="F66" s="56">
        <v>0</v>
      </c>
      <c r="G66" s="56">
        <v>0</v>
      </c>
      <c r="H66" s="56">
        <v>0</v>
      </c>
      <c r="I66" s="56">
        <v>1</v>
      </c>
      <c r="J66" s="56">
        <v>0</v>
      </c>
      <c r="K66" s="56">
        <v>0</v>
      </c>
      <c r="L66" s="56">
        <v>2</v>
      </c>
      <c r="M66" s="13">
        <f>SUM(F66:L66)</f>
        <v>3</v>
      </c>
      <c r="N66" s="56">
        <v>8</v>
      </c>
      <c r="O66" s="14">
        <f>M66/(M66+N66)</f>
        <v>0.27272727272727271</v>
      </c>
      <c r="P66" s="2">
        <v>0</v>
      </c>
      <c r="Q66" s="2">
        <v>1</v>
      </c>
      <c r="R66" s="80"/>
    </row>
    <row r="67" spans="1:18" ht="15" x14ac:dyDescent="0.25">
      <c r="A67" s="1" t="s">
        <v>93</v>
      </c>
      <c r="B67" s="2">
        <f>C67+D67</f>
        <v>21</v>
      </c>
      <c r="C67" s="56">
        <v>12</v>
      </c>
      <c r="D67" s="56">
        <v>9</v>
      </c>
      <c r="E67" s="3">
        <f>D67/B67</f>
        <v>0.42857142857142855</v>
      </c>
      <c r="F67" s="56">
        <v>1</v>
      </c>
      <c r="G67" s="56">
        <v>1</v>
      </c>
      <c r="H67" s="56">
        <v>2</v>
      </c>
      <c r="I67" s="56">
        <v>5</v>
      </c>
      <c r="J67" s="56">
        <v>0</v>
      </c>
      <c r="K67" s="56">
        <v>0</v>
      </c>
      <c r="L67" s="56">
        <v>2</v>
      </c>
      <c r="M67" s="13">
        <f>SUM(F67:L67)</f>
        <v>11</v>
      </c>
      <c r="N67" s="56">
        <v>9</v>
      </c>
      <c r="O67" s="14">
        <f>M67/(M67+N67)</f>
        <v>0.55000000000000004</v>
      </c>
      <c r="P67" s="2">
        <v>1</v>
      </c>
      <c r="Q67" s="2">
        <v>0</v>
      </c>
      <c r="R67" s="80"/>
    </row>
    <row r="68" spans="1:18" ht="15" x14ac:dyDescent="0.25">
      <c r="A68" s="25" t="s">
        <v>123</v>
      </c>
      <c r="B68" s="6">
        <f>C68+D68</f>
        <v>33</v>
      </c>
      <c r="C68" s="6">
        <f>SUM(C66:C67)</f>
        <v>21</v>
      </c>
      <c r="D68" s="6">
        <f>SUM(D66:D67)</f>
        <v>12</v>
      </c>
      <c r="E68" s="9">
        <f>D68/B68</f>
        <v>0.36363636363636365</v>
      </c>
      <c r="F68" s="6">
        <f>SUM(F66:F67)</f>
        <v>1</v>
      </c>
      <c r="G68" s="6">
        <f t="shared" ref="G68:N69" si="16">SUM(G66:G67)</f>
        <v>1</v>
      </c>
      <c r="H68" s="6">
        <f t="shared" si="16"/>
        <v>2</v>
      </c>
      <c r="I68" s="6">
        <f t="shared" si="16"/>
        <v>6</v>
      </c>
      <c r="J68" s="6">
        <f t="shared" si="16"/>
        <v>0</v>
      </c>
      <c r="K68" s="6">
        <f t="shared" si="16"/>
        <v>0</v>
      </c>
      <c r="L68" s="6">
        <f t="shared" si="16"/>
        <v>4</v>
      </c>
      <c r="M68" s="6">
        <f t="shared" si="16"/>
        <v>14</v>
      </c>
      <c r="N68" s="6">
        <f t="shared" si="16"/>
        <v>17</v>
      </c>
      <c r="O68" s="16">
        <f>M68/(M68+N68)</f>
        <v>0.45161290322580644</v>
      </c>
      <c r="P68" s="6">
        <f>SUM(P66:P67)</f>
        <v>1</v>
      </c>
      <c r="Q68" s="6">
        <f>SUM(Q66:Q67)</f>
        <v>1</v>
      </c>
      <c r="R68" s="80"/>
    </row>
    <row r="69" spans="1:18" ht="15" x14ac:dyDescent="0.25">
      <c r="A69" s="34" t="s">
        <v>95</v>
      </c>
      <c r="B69" s="54">
        <f>C69+D69</f>
        <v>31</v>
      </c>
      <c r="C69" s="54">
        <v>19</v>
      </c>
      <c r="D69" s="54">
        <v>12</v>
      </c>
      <c r="E69" s="52">
        <f>D69/B69</f>
        <v>0.38709677419354838</v>
      </c>
      <c r="F69" s="54">
        <v>1</v>
      </c>
      <c r="G69" s="54">
        <v>1</v>
      </c>
      <c r="H69" s="54">
        <v>2</v>
      </c>
      <c r="I69" s="54">
        <v>4</v>
      </c>
      <c r="J69" s="54">
        <v>0</v>
      </c>
      <c r="K69" s="54">
        <v>0</v>
      </c>
      <c r="L69" s="54">
        <v>4</v>
      </c>
      <c r="M69" s="54">
        <f t="shared" si="16"/>
        <v>25</v>
      </c>
      <c r="N69" s="54">
        <v>17</v>
      </c>
      <c r="O69" s="43">
        <f>M69/(M69+N69)</f>
        <v>0.59523809523809523</v>
      </c>
      <c r="P69" s="54">
        <v>1</v>
      </c>
      <c r="Q69" s="54">
        <v>1</v>
      </c>
      <c r="R69" s="80"/>
    </row>
    <row r="70" spans="1:18" ht="15.75" x14ac:dyDescent="0.25">
      <c r="A70" s="46" t="s">
        <v>79</v>
      </c>
      <c r="B70" s="2"/>
      <c r="C70" s="2"/>
      <c r="D70" s="2"/>
      <c r="E70" s="9"/>
      <c r="F70" s="2"/>
      <c r="G70" s="2"/>
      <c r="H70" s="2"/>
      <c r="I70" s="2"/>
      <c r="J70" s="2"/>
      <c r="K70" s="2"/>
      <c r="L70" s="2"/>
      <c r="M70" s="13"/>
      <c r="N70" s="2"/>
      <c r="O70" s="14"/>
      <c r="P70" s="2"/>
      <c r="Q70" s="2"/>
      <c r="R70" s="80"/>
    </row>
    <row r="71" spans="1:18" ht="15" x14ac:dyDescent="0.25">
      <c r="A71" s="82" t="s">
        <v>124</v>
      </c>
      <c r="B71" s="2">
        <f>C71+D71</f>
        <v>5</v>
      </c>
      <c r="C71" s="2">
        <v>3</v>
      </c>
      <c r="D71" s="2">
        <v>2</v>
      </c>
      <c r="E71" s="3">
        <f t="shared" ref="E71:E76" si="17">D71/B71</f>
        <v>0.4</v>
      </c>
      <c r="F71" s="56">
        <v>0</v>
      </c>
      <c r="G71" s="56">
        <v>1</v>
      </c>
      <c r="H71" s="56">
        <v>0</v>
      </c>
      <c r="I71" s="56">
        <v>0</v>
      </c>
      <c r="J71" s="56">
        <v>0</v>
      </c>
      <c r="K71" s="56">
        <v>1</v>
      </c>
      <c r="L71" s="56">
        <v>0</v>
      </c>
      <c r="M71" s="13">
        <f t="shared" ref="M71:M76" si="18">SUM(F71:L71)</f>
        <v>2</v>
      </c>
      <c r="N71" s="2">
        <v>3</v>
      </c>
      <c r="O71" s="14">
        <f t="shared" ref="O71:O76" si="19">M71/(M71+N71)</f>
        <v>0.4</v>
      </c>
      <c r="P71" s="2">
        <v>0</v>
      </c>
      <c r="Q71" s="2">
        <v>0</v>
      </c>
      <c r="R71" s="80"/>
    </row>
    <row r="72" spans="1:18" ht="15" x14ac:dyDescent="0.25">
      <c r="A72" s="82" t="s">
        <v>125</v>
      </c>
      <c r="B72" s="2">
        <f>C72+D72</f>
        <v>8</v>
      </c>
      <c r="C72" s="56">
        <v>2</v>
      </c>
      <c r="D72" s="56">
        <v>6</v>
      </c>
      <c r="E72" s="3">
        <f t="shared" si="17"/>
        <v>0.75</v>
      </c>
      <c r="F72" s="56">
        <v>0</v>
      </c>
      <c r="G72" s="56">
        <v>1</v>
      </c>
      <c r="H72" s="56">
        <v>1</v>
      </c>
      <c r="I72" s="56">
        <v>2</v>
      </c>
      <c r="J72" s="56">
        <v>0</v>
      </c>
      <c r="K72" s="56">
        <v>0</v>
      </c>
      <c r="L72" s="56">
        <v>1</v>
      </c>
      <c r="M72" s="13">
        <f t="shared" si="18"/>
        <v>5</v>
      </c>
      <c r="N72" s="2">
        <v>3</v>
      </c>
      <c r="O72" s="14">
        <f t="shared" si="19"/>
        <v>0.625</v>
      </c>
      <c r="P72" s="2">
        <v>0</v>
      </c>
      <c r="Q72" s="2">
        <v>0</v>
      </c>
      <c r="R72" s="80"/>
    </row>
    <row r="73" spans="1:18" ht="15" x14ac:dyDescent="0.25">
      <c r="A73" s="82" t="s">
        <v>126</v>
      </c>
      <c r="B73" s="2">
        <f>C73+D73</f>
        <v>46</v>
      </c>
      <c r="C73" s="2">
        <v>28</v>
      </c>
      <c r="D73" s="2">
        <v>18</v>
      </c>
      <c r="E73" s="3">
        <f t="shared" si="17"/>
        <v>0.39130434782608697</v>
      </c>
      <c r="F73" s="56">
        <v>0</v>
      </c>
      <c r="G73" s="56">
        <v>2</v>
      </c>
      <c r="H73" s="56">
        <v>2</v>
      </c>
      <c r="I73" s="56">
        <v>2</v>
      </c>
      <c r="J73" s="56">
        <v>0</v>
      </c>
      <c r="K73" s="56">
        <v>0</v>
      </c>
      <c r="L73" s="56">
        <v>3</v>
      </c>
      <c r="M73" s="13">
        <f t="shared" si="18"/>
        <v>9</v>
      </c>
      <c r="N73" s="2">
        <v>34</v>
      </c>
      <c r="O73" s="14">
        <f t="shared" si="19"/>
        <v>0.20930232558139536</v>
      </c>
      <c r="P73" s="2">
        <v>2</v>
      </c>
      <c r="Q73" s="2">
        <v>1</v>
      </c>
      <c r="R73" s="80"/>
    </row>
    <row r="74" spans="1:18" ht="15" x14ac:dyDescent="0.25">
      <c r="A74" s="25" t="s">
        <v>127</v>
      </c>
      <c r="B74" s="6">
        <f>C74+D74</f>
        <v>59</v>
      </c>
      <c r="C74" s="6">
        <f>SUM(C71:C73)</f>
        <v>33</v>
      </c>
      <c r="D74" s="6">
        <f>SUM(D71:D73)</f>
        <v>26</v>
      </c>
      <c r="E74" s="9">
        <f t="shared" si="17"/>
        <v>0.44067796610169491</v>
      </c>
      <c r="F74" s="6">
        <f t="shared" ref="F74:L74" si="20">SUM(F71:F73)</f>
        <v>0</v>
      </c>
      <c r="G74" s="6">
        <f t="shared" si="20"/>
        <v>4</v>
      </c>
      <c r="H74" s="6">
        <f t="shared" si="20"/>
        <v>3</v>
      </c>
      <c r="I74" s="6">
        <f t="shared" si="20"/>
        <v>4</v>
      </c>
      <c r="J74" s="6">
        <f t="shared" si="20"/>
        <v>0</v>
      </c>
      <c r="K74" s="6">
        <f t="shared" si="20"/>
        <v>1</v>
      </c>
      <c r="L74" s="6">
        <f t="shared" si="20"/>
        <v>4</v>
      </c>
      <c r="M74" s="13">
        <f t="shared" si="18"/>
        <v>16</v>
      </c>
      <c r="N74" s="6">
        <f>SUM(N71:N73)</f>
        <v>40</v>
      </c>
      <c r="O74" s="16">
        <f t="shared" si="19"/>
        <v>0.2857142857142857</v>
      </c>
      <c r="P74" s="6">
        <f>SUM(P71:P73)</f>
        <v>2</v>
      </c>
      <c r="Q74" s="6">
        <f>SUM(Q71:Q73)</f>
        <v>1</v>
      </c>
      <c r="R74" s="80"/>
    </row>
    <row r="75" spans="1:18" ht="15" x14ac:dyDescent="0.25">
      <c r="A75" s="34" t="s">
        <v>84</v>
      </c>
      <c r="B75" s="54">
        <f>C75+D75</f>
        <v>59</v>
      </c>
      <c r="C75" s="54">
        <v>33</v>
      </c>
      <c r="D75" s="54">
        <v>26</v>
      </c>
      <c r="E75" s="52">
        <f t="shared" si="17"/>
        <v>0.44067796610169491</v>
      </c>
      <c r="F75" s="54">
        <v>0</v>
      </c>
      <c r="G75" s="54">
        <v>4</v>
      </c>
      <c r="H75" s="54">
        <v>3</v>
      </c>
      <c r="I75" s="54">
        <v>4</v>
      </c>
      <c r="J75" s="54">
        <v>0</v>
      </c>
      <c r="K75" s="54">
        <v>1</v>
      </c>
      <c r="L75" s="54">
        <v>4</v>
      </c>
      <c r="M75" s="42">
        <f t="shared" si="18"/>
        <v>16</v>
      </c>
      <c r="N75" s="54">
        <v>40</v>
      </c>
      <c r="O75" s="43">
        <f t="shared" si="19"/>
        <v>0.2857142857142857</v>
      </c>
      <c r="P75" s="54">
        <v>2</v>
      </c>
      <c r="Q75" s="54">
        <v>1</v>
      </c>
      <c r="R75" s="80"/>
    </row>
    <row r="76" spans="1:18" ht="15.75" x14ac:dyDescent="0.25">
      <c r="A76" s="46" t="s">
        <v>85</v>
      </c>
      <c r="B76" s="29">
        <f>SUM(C76:D76)</f>
        <v>2489</v>
      </c>
      <c r="C76" s="29">
        <f>C36+C48+C55+C60+C64+C69+C75</f>
        <v>1143</v>
      </c>
      <c r="D76" s="29">
        <f>D36+D48+D55+D60+D64+D69+D75</f>
        <v>1346</v>
      </c>
      <c r="E76" s="9">
        <f t="shared" si="17"/>
        <v>0.54077942948975488</v>
      </c>
      <c r="F76" s="29">
        <f t="shared" ref="F76:L76" si="21">F36+F48+F55+F60+F64+F69+F75</f>
        <v>5</v>
      </c>
      <c r="G76" s="29">
        <f>G36+G48+G55+G60+G64+G69+G75</f>
        <v>318</v>
      </c>
      <c r="H76" s="29">
        <f t="shared" si="21"/>
        <v>386</v>
      </c>
      <c r="I76" s="29">
        <f t="shared" si="21"/>
        <v>331</v>
      </c>
      <c r="J76" s="29">
        <f t="shared" si="21"/>
        <v>1</v>
      </c>
      <c r="K76" s="29">
        <f t="shared" si="21"/>
        <v>25</v>
      </c>
      <c r="L76" s="29">
        <f t="shared" si="21"/>
        <v>81</v>
      </c>
      <c r="M76" s="58">
        <f t="shared" si="18"/>
        <v>1147</v>
      </c>
      <c r="N76" s="29">
        <f>N36+N48+N55+N60+N64+N69+N75</f>
        <v>927</v>
      </c>
      <c r="O76" s="16">
        <f t="shared" si="19"/>
        <v>0.55303760848601735</v>
      </c>
      <c r="P76" s="29">
        <f>P36+P48+P55+P60+P64+P69+P75</f>
        <v>296</v>
      </c>
      <c r="Q76" s="29">
        <f>Q36+Q48+Q55+Q60+Q64+Q69+Q75</f>
        <v>119</v>
      </c>
      <c r="R76" s="83"/>
    </row>
    <row r="78" spans="1:18" x14ac:dyDescent="0.2">
      <c r="R78" s="57"/>
    </row>
  </sheetData>
  <pageMargins left="0.7" right="0.7" top="0.75" bottom="0.75" header="0.3" footer="0.3"/>
  <pageSetup scale="48" orientation="portrait" r:id="rId1"/>
  <headerFooter>
    <oddHeader xml:space="preserve">&amp;L&amp;"-,Bold"&amp;11Program Level Data&amp;C&amp;"-,Bold"&amp;11Table 34&amp;R&amp;"-,Bold"&amp;11Undergraduate Degrees by Gender and Ethnicity </oddHeader>
    <oddFooter>&amp;L&amp;"-,Bold"&amp;11Office of Institutional Research, UMass Boston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7"/>
  <sheetViews>
    <sheetView topLeftCell="A63" zoomScale="110" zoomScaleNormal="110" workbookViewId="0">
      <selection activeCell="A2" sqref="A2"/>
    </sheetView>
  </sheetViews>
  <sheetFormatPr defaultRowHeight="12.75" x14ac:dyDescent="0.2"/>
  <cols>
    <col min="1" max="1" width="53.28515625" customWidth="1"/>
    <col min="3" max="4" width="9.140625" style="57" customWidth="1"/>
    <col min="6" max="12" width="9.140625" style="57" customWidth="1"/>
    <col min="14" max="14" width="9.140625" style="57" customWidth="1"/>
    <col min="16" max="17" width="9.140625" style="57" customWidth="1"/>
  </cols>
  <sheetData>
    <row r="1" spans="1:17" ht="18" x14ac:dyDescent="0.25">
      <c r="A1" s="53" t="s">
        <v>128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3"/>
      <c r="N1" s="2"/>
      <c r="O1" s="2"/>
      <c r="P1" s="2"/>
      <c r="Q1" s="2"/>
    </row>
    <row r="2" spans="1:17" ht="15.75" x14ac:dyDescent="0.25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3"/>
      <c r="N2" s="2"/>
      <c r="O2" s="2"/>
      <c r="P2" s="2"/>
      <c r="Q2" s="2"/>
    </row>
    <row r="3" spans="1:17" ht="75.75" thickBot="1" x14ac:dyDescent="0.3">
      <c r="A3" s="31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  <c r="K3" s="32" t="s">
        <v>10</v>
      </c>
      <c r="L3" s="32" t="s">
        <v>11</v>
      </c>
      <c r="M3" s="33" t="s">
        <v>12</v>
      </c>
      <c r="N3" s="32" t="s">
        <v>13</v>
      </c>
      <c r="O3" s="32" t="s">
        <v>14</v>
      </c>
      <c r="P3" s="32" t="s">
        <v>15</v>
      </c>
      <c r="Q3" s="32" t="s">
        <v>16</v>
      </c>
    </row>
    <row r="4" spans="1:17" ht="15.75" x14ac:dyDescent="0.25">
      <c r="A4" s="35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2"/>
      <c r="N4" s="10"/>
      <c r="O4" s="10"/>
      <c r="P4" s="10"/>
      <c r="Q4" s="10"/>
    </row>
    <row r="5" spans="1:17" ht="15" x14ac:dyDescent="0.25">
      <c r="A5" s="1" t="s">
        <v>105</v>
      </c>
      <c r="B5" s="2">
        <f>C5+D5</f>
        <v>16</v>
      </c>
      <c r="C5" s="2">
        <v>7</v>
      </c>
      <c r="D5" s="2">
        <v>9</v>
      </c>
      <c r="E5" s="3">
        <f>D5/B5</f>
        <v>0.5625</v>
      </c>
      <c r="F5" s="2">
        <v>0</v>
      </c>
      <c r="G5" s="2">
        <v>0</v>
      </c>
      <c r="H5" s="2">
        <v>12</v>
      </c>
      <c r="I5" s="2">
        <v>2</v>
      </c>
      <c r="J5" s="2">
        <v>0</v>
      </c>
      <c r="K5" s="2">
        <v>1</v>
      </c>
      <c r="L5" s="2">
        <v>0</v>
      </c>
      <c r="M5" s="13">
        <f t="shared" ref="M5:M19" si="0">SUM(F5:L5)</f>
        <v>15</v>
      </c>
      <c r="N5" s="2">
        <v>0</v>
      </c>
      <c r="O5" s="14">
        <f>M5/(M5+N5)</f>
        <v>1</v>
      </c>
      <c r="P5" s="2">
        <v>0</v>
      </c>
      <c r="Q5" s="2">
        <v>1</v>
      </c>
    </row>
    <row r="6" spans="1:17" ht="15" x14ac:dyDescent="0.25">
      <c r="A6" s="1" t="s">
        <v>98</v>
      </c>
      <c r="B6" s="2">
        <f t="shared" ref="B6:B33" si="1">C6+D6</f>
        <v>2</v>
      </c>
      <c r="C6" s="2">
        <v>2</v>
      </c>
      <c r="D6" s="2">
        <v>0</v>
      </c>
      <c r="E6" s="3">
        <f t="shared" ref="E6:E33" si="2">D6/B6</f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13">
        <f t="shared" si="0"/>
        <v>0</v>
      </c>
      <c r="N6" s="2">
        <v>2</v>
      </c>
      <c r="O6" s="14">
        <f t="shared" ref="O6:O32" si="3">M6/(M6+N6)</f>
        <v>0</v>
      </c>
      <c r="P6" s="2">
        <v>0</v>
      </c>
      <c r="Q6" s="2">
        <v>0</v>
      </c>
    </row>
    <row r="7" spans="1:17" ht="15" x14ac:dyDescent="0.25">
      <c r="A7" s="1" t="s">
        <v>99</v>
      </c>
      <c r="B7" s="2">
        <f t="shared" si="1"/>
        <v>33</v>
      </c>
      <c r="C7" s="2">
        <v>10</v>
      </c>
      <c r="D7" s="2">
        <v>23</v>
      </c>
      <c r="E7" s="3">
        <f t="shared" si="2"/>
        <v>0.69696969696969702</v>
      </c>
      <c r="F7" s="2">
        <v>0</v>
      </c>
      <c r="G7" s="2">
        <v>3</v>
      </c>
      <c r="H7" s="2">
        <v>3</v>
      </c>
      <c r="I7" s="2">
        <v>3</v>
      </c>
      <c r="J7" s="2">
        <v>0</v>
      </c>
      <c r="K7" s="2">
        <v>0</v>
      </c>
      <c r="L7" s="2">
        <v>1</v>
      </c>
      <c r="M7" s="13">
        <f t="shared" si="0"/>
        <v>10</v>
      </c>
      <c r="N7" s="2">
        <v>22</v>
      </c>
      <c r="O7" s="14">
        <f t="shared" si="3"/>
        <v>0.3125</v>
      </c>
      <c r="P7" s="2">
        <v>1</v>
      </c>
      <c r="Q7" s="2">
        <v>0</v>
      </c>
    </row>
    <row r="8" spans="1:17" ht="15" x14ac:dyDescent="0.25">
      <c r="A8" s="1" t="s">
        <v>22</v>
      </c>
      <c r="B8" s="2">
        <f t="shared" si="1"/>
        <v>18</v>
      </c>
      <c r="C8" s="2">
        <v>7</v>
      </c>
      <c r="D8" s="2">
        <v>11</v>
      </c>
      <c r="E8" s="3">
        <f t="shared" si="2"/>
        <v>0.61111111111111116</v>
      </c>
      <c r="F8" s="2">
        <v>0</v>
      </c>
      <c r="G8" s="2">
        <v>2</v>
      </c>
      <c r="H8" s="2">
        <v>1</v>
      </c>
      <c r="I8" s="2">
        <v>2</v>
      </c>
      <c r="J8" s="2">
        <v>0</v>
      </c>
      <c r="K8" s="2">
        <v>0</v>
      </c>
      <c r="L8" s="2">
        <v>1</v>
      </c>
      <c r="M8" s="13">
        <f t="shared" si="0"/>
        <v>6</v>
      </c>
      <c r="N8" s="2">
        <v>6</v>
      </c>
      <c r="O8" s="14">
        <f t="shared" si="3"/>
        <v>0.5</v>
      </c>
      <c r="P8" s="2">
        <v>5</v>
      </c>
      <c r="Q8" s="2">
        <v>1</v>
      </c>
    </row>
    <row r="9" spans="1:17" ht="15" x14ac:dyDescent="0.25">
      <c r="A9" s="1" t="s">
        <v>23</v>
      </c>
      <c r="B9" s="2">
        <f t="shared" si="1"/>
        <v>6</v>
      </c>
      <c r="C9" s="2">
        <v>4</v>
      </c>
      <c r="D9" s="2">
        <v>2</v>
      </c>
      <c r="E9" s="3">
        <f t="shared" si="2"/>
        <v>0.33333333333333331</v>
      </c>
      <c r="F9" s="2">
        <v>0</v>
      </c>
      <c r="G9" s="2">
        <v>2</v>
      </c>
      <c r="H9" s="2">
        <v>1</v>
      </c>
      <c r="I9" s="2">
        <v>0</v>
      </c>
      <c r="J9" s="2">
        <v>0</v>
      </c>
      <c r="K9" s="2">
        <v>0</v>
      </c>
      <c r="L9" s="2">
        <v>0</v>
      </c>
      <c r="M9" s="13">
        <f t="shared" si="0"/>
        <v>3</v>
      </c>
      <c r="N9" s="2">
        <v>2</v>
      </c>
      <c r="O9" s="14">
        <f t="shared" si="3"/>
        <v>0.6</v>
      </c>
      <c r="P9" s="2">
        <v>1</v>
      </c>
      <c r="Q9" s="2">
        <v>0</v>
      </c>
    </row>
    <row r="10" spans="1:17" ht="15" x14ac:dyDescent="0.25">
      <c r="A10" s="1" t="s">
        <v>87</v>
      </c>
      <c r="B10" s="2">
        <f t="shared" si="1"/>
        <v>1</v>
      </c>
      <c r="C10" s="56">
        <v>1</v>
      </c>
      <c r="D10" s="56">
        <v>0</v>
      </c>
      <c r="E10" s="3">
        <f t="shared" si="2"/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1</v>
      </c>
      <c r="M10" s="13">
        <f t="shared" si="0"/>
        <v>1</v>
      </c>
      <c r="N10" s="56">
        <v>0</v>
      </c>
      <c r="O10" s="14">
        <f t="shared" si="3"/>
        <v>1</v>
      </c>
      <c r="P10" s="56">
        <v>0</v>
      </c>
      <c r="Q10" s="56">
        <v>0</v>
      </c>
    </row>
    <row r="11" spans="1:17" ht="15" x14ac:dyDescent="0.25">
      <c r="A11" s="1" t="s">
        <v>24</v>
      </c>
      <c r="B11" s="2">
        <f t="shared" si="1"/>
        <v>2</v>
      </c>
      <c r="C11" s="56">
        <v>2</v>
      </c>
      <c r="D11" s="56">
        <v>0</v>
      </c>
      <c r="E11" s="3">
        <f t="shared" si="2"/>
        <v>0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13">
        <f t="shared" si="0"/>
        <v>0</v>
      </c>
      <c r="N11" s="56">
        <v>2</v>
      </c>
      <c r="O11" s="14">
        <f t="shared" si="3"/>
        <v>0</v>
      </c>
      <c r="P11" s="56">
        <v>0</v>
      </c>
      <c r="Q11" s="56">
        <v>0</v>
      </c>
    </row>
    <row r="12" spans="1:17" ht="15" x14ac:dyDescent="0.25">
      <c r="A12" s="1" t="s">
        <v>25</v>
      </c>
      <c r="B12" s="2">
        <f t="shared" si="1"/>
        <v>108</v>
      </c>
      <c r="C12" s="56">
        <v>40</v>
      </c>
      <c r="D12" s="56">
        <v>68</v>
      </c>
      <c r="E12" s="3">
        <f t="shared" si="2"/>
        <v>0.62962962962962965</v>
      </c>
      <c r="F12" s="56">
        <v>0</v>
      </c>
      <c r="G12" s="56">
        <v>5</v>
      </c>
      <c r="H12" s="56">
        <v>7</v>
      </c>
      <c r="I12" s="56">
        <v>18</v>
      </c>
      <c r="J12" s="56">
        <v>0</v>
      </c>
      <c r="K12" s="56">
        <v>0</v>
      </c>
      <c r="L12" s="56">
        <v>8</v>
      </c>
      <c r="M12" s="13">
        <f t="shared" si="0"/>
        <v>38</v>
      </c>
      <c r="N12" s="56">
        <v>53</v>
      </c>
      <c r="O12" s="14">
        <f t="shared" si="3"/>
        <v>0.4175824175824176</v>
      </c>
      <c r="P12" s="56">
        <v>15</v>
      </c>
      <c r="Q12" s="56">
        <v>2</v>
      </c>
    </row>
    <row r="13" spans="1:17" ht="15" x14ac:dyDescent="0.25">
      <c r="A13" s="1" t="s">
        <v>88</v>
      </c>
      <c r="B13" s="2">
        <f>C13+D13</f>
        <v>1</v>
      </c>
      <c r="C13" s="2">
        <v>1</v>
      </c>
      <c r="D13" s="2">
        <v>0</v>
      </c>
      <c r="E13" s="3">
        <f>D13/B13</f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13">
        <f>SUM(F13:L13)</f>
        <v>0</v>
      </c>
      <c r="N13" s="2">
        <v>0</v>
      </c>
      <c r="O13" s="14" t="e">
        <f>M13/(M13+N13)</f>
        <v>#DIV/0!</v>
      </c>
      <c r="P13" s="2">
        <v>0</v>
      </c>
      <c r="Q13" s="2">
        <v>1</v>
      </c>
    </row>
    <row r="14" spans="1:17" ht="15" x14ac:dyDescent="0.25">
      <c r="A14" s="1" t="s">
        <v>107</v>
      </c>
      <c r="B14" s="2">
        <f t="shared" si="1"/>
        <v>135</v>
      </c>
      <c r="C14" s="56">
        <v>58</v>
      </c>
      <c r="D14" s="56">
        <v>77</v>
      </c>
      <c r="E14" s="3">
        <f t="shared" si="2"/>
        <v>0.57037037037037042</v>
      </c>
      <c r="F14" s="56">
        <v>0</v>
      </c>
      <c r="G14" s="56">
        <v>6</v>
      </c>
      <c r="H14" s="56">
        <v>22</v>
      </c>
      <c r="I14" s="56">
        <v>36</v>
      </c>
      <c r="J14" s="56">
        <v>0</v>
      </c>
      <c r="K14" s="56">
        <v>6</v>
      </c>
      <c r="L14" s="56">
        <v>2</v>
      </c>
      <c r="M14" s="13">
        <f t="shared" si="0"/>
        <v>72</v>
      </c>
      <c r="N14" s="56">
        <v>54</v>
      </c>
      <c r="O14" s="14">
        <f t="shared" si="3"/>
        <v>0.5714285714285714</v>
      </c>
      <c r="P14" s="56">
        <v>1</v>
      </c>
      <c r="Q14" s="56">
        <v>8</v>
      </c>
    </row>
    <row r="15" spans="1:17" ht="15" x14ac:dyDescent="0.25">
      <c r="A15" s="1" t="s">
        <v>27</v>
      </c>
      <c r="B15" s="2">
        <f t="shared" si="1"/>
        <v>118</v>
      </c>
      <c r="C15" s="56">
        <v>76</v>
      </c>
      <c r="D15" s="56">
        <v>42</v>
      </c>
      <c r="E15" s="3">
        <f t="shared" si="2"/>
        <v>0.3559322033898305</v>
      </c>
      <c r="F15" s="56">
        <v>0</v>
      </c>
      <c r="G15" s="56">
        <v>14</v>
      </c>
      <c r="H15" s="56">
        <v>12</v>
      </c>
      <c r="I15" s="56">
        <v>8</v>
      </c>
      <c r="J15" s="56">
        <v>0</v>
      </c>
      <c r="K15" s="56">
        <v>0</v>
      </c>
      <c r="L15" s="56">
        <v>2</v>
      </c>
      <c r="M15" s="13">
        <f t="shared" si="0"/>
        <v>36</v>
      </c>
      <c r="N15" s="56">
        <v>26</v>
      </c>
      <c r="O15" s="14">
        <f t="shared" si="3"/>
        <v>0.58064516129032262</v>
      </c>
      <c r="P15" s="56">
        <v>51</v>
      </c>
      <c r="Q15" s="56">
        <v>5</v>
      </c>
    </row>
    <row r="16" spans="1:17" ht="15" x14ac:dyDescent="0.25">
      <c r="A16" s="1" t="s">
        <v>28</v>
      </c>
      <c r="B16" s="2">
        <f t="shared" si="1"/>
        <v>82</v>
      </c>
      <c r="C16" s="56">
        <v>37</v>
      </c>
      <c r="D16" s="56">
        <v>45</v>
      </c>
      <c r="E16" s="3">
        <f t="shared" si="2"/>
        <v>0.54878048780487809</v>
      </c>
      <c r="F16" s="56">
        <v>1</v>
      </c>
      <c r="G16" s="56">
        <v>4</v>
      </c>
      <c r="H16" s="56">
        <v>8</v>
      </c>
      <c r="I16" s="56">
        <v>17</v>
      </c>
      <c r="J16" s="56">
        <v>0</v>
      </c>
      <c r="K16" s="56">
        <v>1</v>
      </c>
      <c r="L16" s="56">
        <v>2</v>
      </c>
      <c r="M16" s="13">
        <f t="shared" si="0"/>
        <v>33</v>
      </c>
      <c r="N16" s="56">
        <v>44</v>
      </c>
      <c r="O16" s="14">
        <f t="shared" si="3"/>
        <v>0.42857142857142855</v>
      </c>
      <c r="P16" s="56">
        <v>0</v>
      </c>
      <c r="Q16" s="56">
        <v>5</v>
      </c>
    </row>
    <row r="17" spans="1:17" ht="15" x14ac:dyDescent="0.25">
      <c r="A17" s="1" t="s">
        <v>129</v>
      </c>
      <c r="B17" s="2">
        <f t="shared" si="1"/>
        <v>8</v>
      </c>
      <c r="C17" s="56">
        <v>4</v>
      </c>
      <c r="D17" s="56">
        <v>4</v>
      </c>
      <c r="E17" s="3">
        <f t="shared" si="2"/>
        <v>0.5</v>
      </c>
      <c r="F17" s="56">
        <v>0</v>
      </c>
      <c r="G17" s="56">
        <v>0</v>
      </c>
      <c r="H17" s="56">
        <v>0</v>
      </c>
      <c r="I17" s="56">
        <v>3</v>
      </c>
      <c r="J17" s="56">
        <v>0</v>
      </c>
      <c r="K17" s="56">
        <v>0</v>
      </c>
      <c r="L17" s="56">
        <v>0</v>
      </c>
      <c r="M17" s="13">
        <f t="shared" si="0"/>
        <v>3</v>
      </c>
      <c r="N17" s="56">
        <v>5</v>
      </c>
      <c r="O17" s="14">
        <f t="shared" si="3"/>
        <v>0.375</v>
      </c>
      <c r="P17" s="56">
        <v>0</v>
      </c>
      <c r="Q17" s="56">
        <v>0</v>
      </c>
    </row>
    <row r="18" spans="1:17" ht="15" x14ac:dyDescent="0.25">
      <c r="A18" s="1" t="s">
        <v>30</v>
      </c>
      <c r="B18" s="2">
        <f t="shared" si="1"/>
        <v>3</v>
      </c>
      <c r="C18" s="56">
        <v>1</v>
      </c>
      <c r="D18" s="56">
        <v>2</v>
      </c>
      <c r="E18" s="3">
        <f t="shared" si="2"/>
        <v>0.66666666666666663</v>
      </c>
      <c r="F18" s="56">
        <v>0</v>
      </c>
      <c r="G18" s="56">
        <v>0</v>
      </c>
      <c r="H18" s="56">
        <v>1</v>
      </c>
      <c r="I18" s="56">
        <v>0</v>
      </c>
      <c r="J18" s="56">
        <v>0</v>
      </c>
      <c r="K18" s="56">
        <v>0</v>
      </c>
      <c r="L18" s="56">
        <v>0</v>
      </c>
      <c r="M18" s="13">
        <f t="shared" si="0"/>
        <v>1</v>
      </c>
      <c r="N18" s="56">
        <v>2</v>
      </c>
      <c r="O18" s="14">
        <f t="shared" si="3"/>
        <v>0.33333333333333331</v>
      </c>
      <c r="P18" s="56">
        <v>0</v>
      </c>
      <c r="Q18" s="56">
        <v>0</v>
      </c>
    </row>
    <row r="19" spans="1:17" ht="15" x14ac:dyDescent="0.25">
      <c r="A19" s="1" t="s">
        <v>32</v>
      </c>
      <c r="B19" s="2">
        <f t="shared" si="1"/>
        <v>30</v>
      </c>
      <c r="C19" s="56">
        <v>19</v>
      </c>
      <c r="D19" s="56">
        <v>11</v>
      </c>
      <c r="E19" s="3">
        <f t="shared" si="2"/>
        <v>0.36666666666666664</v>
      </c>
      <c r="F19" s="56">
        <v>0</v>
      </c>
      <c r="G19" s="56">
        <v>1</v>
      </c>
      <c r="H19" s="56">
        <v>1</v>
      </c>
      <c r="I19" s="56">
        <v>1</v>
      </c>
      <c r="J19" s="56">
        <v>0</v>
      </c>
      <c r="K19" s="56">
        <v>0</v>
      </c>
      <c r="L19" s="56">
        <v>1</v>
      </c>
      <c r="M19" s="13">
        <f t="shared" si="0"/>
        <v>4</v>
      </c>
      <c r="N19" s="56">
        <v>25</v>
      </c>
      <c r="O19" s="14">
        <f t="shared" si="3"/>
        <v>0.13793103448275862</v>
      </c>
      <c r="P19" s="56">
        <v>0</v>
      </c>
      <c r="Q19" s="56">
        <v>1</v>
      </c>
    </row>
    <row r="20" spans="1:17" ht="15" x14ac:dyDescent="0.25">
      <c r="A20" s="1" t="s">
        <v>109</v>
      </c>
      <c r="B20" s="2">
        <f t="shared" si="1"/>
        <v>3</v>
      </c>
      <c r="C20" s="56">
        <v>2</v>
      </c>
      <c r="D20" s="56">
        <v>1</v>
      </c>
      <c r="E20" s="3">
        <f t="shared" si="2"/>
        <v>0.33333333333333331</v>
      </c>
      <c r="F20" s="56">
        <v>0</v>
      </c>
      <c r="G20" s="56">
        <v>0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13">
        <v>0</v>
      </c>
      <c r="N20" s="56">
        <v>3</v>
      </c>
      <c r="O20" s="14">
        <f t="shared" si="3"/>
        <v>0</v>
      </c>
      <c r="P20" s="56">
        <v>0</v>
      </c>
      <c r="Q20" s="56">
        <v>0</v>
      </c>
    </row>
    <row r="21" spans="1:17" ht="15" x14ac:dyDescent="0.25">
      <c r="A21" s="1" t="s">
        <v>34</v>
      </c>
      <c r="B21" s="2">
        <f>C21+D21</f>
        <v>36</v>
      </c>
      <c r="C21" s="56">
        <v>5</v>
      </c>
      <c r="D21" s="56">
        <v>31</v>
      </c>
      <c r="E21" s="3">
        <f t="shared" si="2"/>
        <v>0.86111111111111116</v>
      </c>
      <c r="F21" s="56">
        <v>0</v>
      </c>
      <c r="G21" s="56">
        <v>2</v>
      </c>
      <c r="H21" s="56">
        <v>14</v>
      </c>
      <c r="I21" s="56">
        <v>9</v>
      </c>
      <c r="J21" s="56">
        <v>0</v>
      </c>
      <c r="K21" s="56">
        <v>2</v>
      </c>
      <c r="L21" s="56">
        <v>1</v>
      </c>
      <c r="M21" s="13">
        <f t="shared" ref="M21:M35" si="4">SUM(F21:L21)</f>
        <v>28</v>
      </c>
      <c r="N21" s="56">
        <v>8</v>
      </c>
      <c r="O21" s="14">
        <f t="shared" si="3"/>
        <v>0.77777777777777779</v>
      </c>
      <c r="P21" s="56">
        <v>0</v>
      </c>
      <c r="Q21" s="56">
        <v>0</v>
      </c>
    </row>
    <row r="22" spans="1:17" ht="15" x14ac:dyDescent="0.25">
      <c r="A22" s="1" t="s">
        <v>90</v>
      </c>
      <c r="B22" s="2">
        <f>C22+D22</f>
        <v>1</v>
      </c>
      <c r="C22" s="56">
        <v>0</v>
      </c>
      <c r="D22" s="56">
        <v>1</v>
      </c>
      <c r="E22" s="3">
        <f t="shared" si="2"/>
        <v>1</v>
      </c>
      <c r="F22" s="56">
        <v>0</v>
      </c>
      <c r="G22" s="56">
        <v>0</v>
      </c>
      <c r="H22" s="56">
        <v>0</v>
      </c>
      <c r="I22" s="56">
        <v>1</v>
      </c>
      <c r="J22" s="56">
        <v>0</v>
      </c>
      <c r="K22" s="56">
        <v>0</v>
      </c>
      <c r="L22" s="56">
        <v>0</v>
      </c>
      <c r="M22" s="13">
        <f t="shared" si="4"/>
        <v>1</v>
      </c>
      <c r="N22" s="2">
        <v>0</v>
      </c>
      <c r="O22" s="14">
        <f t="shared" si="3"/>
        <v>1</v>
      </c>
      <c r="P22" s="2">
        <v>0</v>
      </c>
      <c r="Q22" s="2">
        <v>0</v>
      </c>
    </row>
    <row r="23" spans="1:17" ht="15" x14ac:dyDescent="0.25">
      <c r="A23" s="1" t="s">
        <v>110</v>
      </c>
      <c r="B23" s="2">
        <f t="shared" si="1"/>
        <v>10</v>
      </c>
      <c r="C23" s="2">
        <v>4</v>
      </c>
      <c r="D23" s="2">
        <v>6</v>
      </c>
      <c r="E23" s="3">
        <f t="shared" si="2"/>
        <v>0.6</v>
      </c>
      <c r="F23" s="2">
        <v>0</v>
      </c>
      <c r="G23" s="2">
        <v>0</v>
      </c>
      <c r="H23" s="2">
        <v>0</v>
      </c>
      <c r="I23" s="2">
        <v>3</v>
      </c>
      <c r="J23" s="2">
        <v>0</v>
      </c>
      <c r="K23" s="2">
        <v>0</v>
      </c>
      <c r="L23" s="2">
        <v>0</v>
      </c>
      <c r="M23" s="13">
        <f t="shared" si="4"/>
        <v>3</v>
      </c>
      <c r="N23" s="2">
        <v>5</v>
      </c>
      <c r="O23" s="14">
        <f t="shared" si="3"/>
        <v>0.375</v>
      </c>
      <c r="P23" s="2">
        <v>1</v>
      </c>
      <c r="Q23" s="2">
        <v>1</v>
      </c>
    </row>
    <row r="24" spans="1:17" ht="15" x14ac:dyDescent="0.25">
      <c r="A24" s="1" t="s">
        <v>37</v>
      </c>
      <c r="B24" s="2">
        <f t="shared" si="1"/>
        <v>5</v>
      </c>
      <c r="C24" s="2">
        <v>4</v>
      </c>
      <c r="D24" s="2">
        <v>1</v>
      </c>
      <c r="E24" s="3">
        <f t="shared" si="2"/>
        <v>0.2</v>
      </c>
      <c r="F24" s="2">
        <v>0</v>
      </c>
      <c r="G24" s="2">
        <v>0</v>
      </c>
      <c r="H24" s="2">
        <v>2</v>
      </c>
      <c r="I24" s="2">
        <v>1</v>
      </c>
      <c r="J24" s="2">
        <v>0</v>
      </c>
      <c r="K24" s="2">
        <v>0</v>
      </c>
      <c r="L24" s="2">
        <v>0</v>
      </c>
      <c r="M24" s="13">
        <f t="shared" si="4"/>
        <v>3</v>
      </c>
      <c r="N24" s="2">
        <v>2</v>
      </c>
      <c r="O24" s="14">
        <f t="shared" si="3"/>
        <v>0.6</v>
      </c>
      <c r="P24" s="2">
        <v>0</v>
      </c>
      <c r="Q24" s="2">
        <v>0</v>
      </c>
    </row>
    <row r="25" spans="1:17" ht="15" x14ac:dyDescent="0.25">
      <c r="A25" s="1" t="s">
        <v>39</v>
      </c>
      <c r="B25" s="2">
        <f t="shared" si="1"/>
        <v>13</v>
      </c>
      <c r="C25" s="56">
        <v>4</v>
      </c>
      <c r="D25" s="56">
        <v>9</v>
      </c>
      <c r="E25" s="3">
        <f t="shared" si="2"/>
        <v>0.69230769230769229</v>
      </c>
      <c r="F25" s="56">
        <v>0</v>
      </c>
      <c r="G25" s="56">
        <v>1</v>
      </c>
      <c r="H25" s="56">
        <v>3</v>
      </c>
      <c r="I25" s="56">
        <v>1</v>
      </c>
      <c r="J25" s="56">
        <v>0</v>
      </c>
      <c r="K25" s="56">
        <v>0</v>
      </c>
      <c r="L25" s="56">
        <v>1</v>
      </c>
      <c r="M25" s="13">
        <f t="shared" si="4"/>
        <v>6</v>
      </c>
      <c r="N25" s="2">
        <v>4</v>
      </c>
      <c r="O25" s="14">
        <f t="shared" si="3"/>
        <v>0.6</v>
      </c>
      <c r="P25" s="2">
        <v>1</v>
      </c>
      <c r="Q25" s="2">
        <v>2</v>
      </c>
    </row>
    <row r="26" spans="1:17" ht="15" x14ac:dyDescent="0.25">
      <c r="A26" s="1" t="s">
        <v>41</v>
      </c>
      <c r="B26" s="2">
        <f t="shared" si="1"/>
        <v>11</v>
      </c>
      <c r="C26" s="56">
        <v>9</v>
      </c>
      <c r="D26" s="56">
        <v>2</v>
      </c>
      <c r="E26" s="3">
        <f t="shared" si="2"/>
        <v>0.18181818181818182</v>
      </c>
      <c r="F26" s="56">
        <v>0</v>
      </c>
      <c r="G26" s="56">
        <v>0</v>
      </c>
      <c r="H26" s="56">
        <v>0</v>
      </c>
      <c r="I26" s="56">
        <v>0</v>
      </c>
      <c r="J26" s="56">
        <v>0</v>
      </c>
      <c r="K26" s="56">
        <v>0</v>
      </c>
      <c r="L26" s="56">
        <v>0</v>
      </c>
      <c r="M26" s="13">
        <f t="shared" si="4"/>
        <v>0</v>
      </c>
      <c r="N26" s="2">
        <v>9</v>
      </c>
      <c r="O26" s="14">
        <f t="shared" si="3"/>
        <v>0</v>
      </c>
      <c r="P26" s="2">
        <v>1</v>
      </c>
      <c r="Q26" s="2">
        <v>1</v>
      </c>
    </row>
    <row r="27" spans="1:17" ht="15" x14ac:dyDescent="0.25">
      <c r="A27" s="1" t="s">
        <v>42</v>
      </c>
      <c r="B27" s="2">
        <f t="shared" si="1"/>
        <v>67</v>
      </c>
      <c r="C27" s="56">
        <v>38</v>
      </c>
      <c r="D27" s="56">
        <v>29</v>
      </c>
      <c r="E27" s="3">
        <f t="shared" si="2"/>
        <v>0.43283582089552236</v>
      </c>
      <c r="F27" s="56">
        <v>0</v>
      </c>
      <c r="G27" s="56">
        <v>4</v>
      </c>
      <c r="H27" s="56">
        <v>8</v>
      </c>
      <c r="I27" s="56">
        <v>11</v>
      </c>
      <c r="J27" s="56">
        <v>0</v>
      </c>
      <c r="K27" s="56">
        <v>0</v>
      </c>
      <c r="L27" s="56">
        <v>2</v>
      </c>
      <c r="M27" s="13">
        <f t="shared" si="4"/>
        <v>25</v>
      </c>
      <c r="N27" s="56">
        <v>30</v>
      </c>
      <c r="O27" s="14">
        <f t="shared" si="3"/>
        <v>0.45454545454545453</v>
      </c>
      <c r="P27" s="56">
        <v>4</v>
      </c>
      <c r="Q27" s="56">
        <v>8</v>
      </c>
    </row>
    <row r="28" spans="1:17" ht="15" x14ac:dyDescent="0.25">
      <c r="A28" s="1" t="s">
        <v>43</v>
      </c>
      <c r="B28" s="2">
        <f t="shared" si="1"/>
        <v>259</v>
      </c>
      <c r="C28" s="56">
        <v>51</v>
      </c>
      <c r="D28" s="56">
        <v>208</v>
      </c>
      <c r="E28" s="3">
        <f t="shared" si="2"/>
        <v>0.80308880308880304</v>
      </c>
      <c r="F28" s="56">
        <v>0</v>
      </c>
      <c r="G28" s="56">
        <v>31</v>
      </c>
      <c r="H28" s="56">
        <v>38</v>
      </c>
      <c r="I28" s="56">
        <v>49</v>
      </c>
      <c r="J28" s="56">
        <v>0</v>
      </c>
      <c r="K28" s="56">
        <v>6</v>
      </c>
      <c r="L28" s="56">
        <v>5</v>
      </c>
      <c r="M28" s="13">
        <f t="shared" si="4"/>
        <v>129</v>
      </c>
      <c r="N28" s="56">
        <v>107</v>
      </c>
      <c r="O28" s="14">
        <f t="shared" si="3"/>
        <v>0.54661016949152541</v>
      </c>
      <c r="P28" s="56">
        <v>16</v>
      </c>
      <c r="Q28" s="56">
        <v>7</v>
      </c>
    </row>
    <row r="29" spans="1:17" ht="15" x14ac:dyDescent="0.25">
      <c r="A29" s="1" t="s">
        <v>112</v>
      </c>
      <c r="B29" s="2">
        <f t="shared" si="1"/>
        <v>36</v>
      </c>
      <c r="C29" s="56">
        <v>6</v>
      </c>
      <c r="D29" s="56">
        <v>30</v>
      </c>
      <c r="E29" s="3">
        <f t="shared" si="2"/>
        <v>0.83333333333333337</v>
      </c>
      <c r="F29" s="56">
        <v>0</v>
      </c>
      <c r="G29" s="56">
        <v>1</v>
      </c>
      <c r="H29" s="56">
        <v>13</v>
      </c>
      <c r="I29" s="56">
        <v>6</v>
      </c>
      <c r="J29" s="56">
        <v>0</v>
      </c>
      <c r="K29" s="56">
        <v>2</v>
      </c>
      <c r="L29" s="56">
        <v>1</v>
      </c>
      <c r="M29" s="13">
        <f t="shared" si="4"/>
        <v>23</v>
      </c>
      <c r="N29" s="56">
        <v>8</v>
      </c>
      <c r="O29" s="14">
        <f t="shared" si="3"/>
        <v>0.74193548387096775</v>
      </c>
      <c r="P29" s="56">
        <v>1</v>
      </c>
      <c r="Q29" s="56">
        <v>4</v>
      </c>
    </row>
    <row r="30" spans="1:17" ht="15" x14ac:dyDescent="0.25">
      <c r="A30" s="1" t="s">
        <v>45</v>
      </c>
      <c r="B30" s="2">
        <f t="shared" si="1"/>
        <v>59</v>
      </c>
      <c r="C30" s="56">
        <v>14</v>
      </c>
      <c r="D30" s="56">
        <v>45</v>
      </c>
      <c r="E30" s="3">
        <f t="shared" si="2"/>
        <v>0.76271186440677963</v>
      </c>
      <c r="F30" s="56">
        <v>0</v>
      </c>
      <c r="G30" s="56">
        <v>3</v>
      </c>
      <c r="H30" s="56">
        <v>13</v>
      </c>
      <c r="I30" s="56">
        <v>13</v>
      </c>
      <c r="J30" s="56">
        <v>0</v>
      </c>
      <c r="K30" s="56">
        <v>3</v>
      </c>
      <c r="L30" s="56">
        <v>2</v>
      </c>
      <c r="M30" s="13">
        <f t="shared" si="4"/>
        <v>34</v>
      </c>
      <c r="N30" s="56">
        <v>19</v>
      </c>
      <c r="O30" s="14">
        <f t="shared" si="3"/>
        <v>0.64150943396226412</v>
      </c>
      <c r="P30" s="56">
        <v>2</v>
      </c>
      <c r="Q30" s="56">
        <v>4</v>
      </c>
    </row>
    <row r="31" spans="1:17" ht="15" x14ac:dyDescent="0.25">
      <c r="A31" s="1" t="s">
        <v>46</v>
      </c>
      <c r="B31" s="2">
        <f t="shared" si="1"/>
        <v>13</v>
      </c>
      <c r="C31" s="56">
        <v>7</v>
      </c>
      <c r="D31" s="56">
        <v>6</v>
      </c>
      <c r="E31" s="3">
        <f t="shared" si="2"/>
        <v>0.46153846153846156</v>
      </c>
      <c r="F31" s="56">
        <v>0</v>
      </c>
      <c r="G31" s="56">
        <v>0</v>
      </c>
      <c r="H31" s="56">
        <v>1</v>
      </c>
      <c r="I31" s="56">
        <v>2</v>
      </c>
      <c r="J31" s="56">
        <v>0</v>
      </c>
      <c r="K31" s="56">
        <v>0</v>
      </c>
      <c r="L31" s="56">
        <v>1</v>
      </c>
      <c r="M31" s="13">
        <f t="shared" si="4"/>
        <v>4</v>
      </c>
      <c r="N31" s="56">
        <v>9</v>
      </c>
      <c r="O31" s="14">
        <f t="shared" si="3"/>
        <v>0.30769230769230771</v>
      </c>
      <c r="P31" s="56">
        <v>0</v>
      </c>
      <c r="Q31" s="56">
        <v>0</v>
      </c>
    </row>
    <row r="32" spans="1:17" ht="15" x14ac:dyDescent="0.25">
      <c r="A32" s="1" t="s">
        <v>113</v>
      </c>
      <c r="B32" s="2">
        <f t="shared" si="1"/>
        <v>8</v>
      </c>
      <c r="C32" s="56">
        <v>0</v>
      </c>
      <c r="D32" s="56">
        <v>8</v>
      </c>
      <c r="E32" s="3">
        <f t="shared" si="2"/>
        <v>1</v>
      </c>
      <c r="F32" s="56">
        <v>0</v>
      </c>
      <c r="G32" s="56">
        <v>4</v>
      </c>
      <c r="H32" s="56">
        <v>1</v>
      </c>
      <c r="I32" s="56">
        <v>2</v>
      </c>
      <c r="J32" s="56">
        <v>0</v>
      </c>
      <c r="K32" s="56">
        <v>0</v>
      </c>
      <c r="L32" s="56">
        <v>0</v>
      </c>
      <c r="M32" s="13">
        <f t="shared" si="4"/>
        <v>7</v>
      </c>
      <c r="N32" s="56">
        <v>0</v>
      </c>
      <c r="O32" s="14">
        <f t="shared" si="3"/>
        <v>1</v>
      </c>
      <c r="P32" s="56">
        <v>0</v>
      </c>
      <c r="Q32" s="56">
        <v>1</v>
      </c>
    </row>
    <row r="33" spans="1:17" ht="15" x14ac:dyDescent="0.25">
      <c r="A33" s="1" t="s">
        <v>114</v>
      </c>
      <c r="B33" s="2">
        <f t="shared" si="1"/>
        <v>1</v>
      </c>
      <c r="C33" s="2">
        <v>0</v>
      </c>
      <c r="D33" s="2">
        <v>1</v>
      </c>
      <c r="E33" s="3">
        <f t="shared" si="2"/>
        <v>1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1</v>
      </c>
      <c r="M33" s="13">
        <f t="shared" si="4"/>
        <v>1</v>
      </c>
      <c r="N33" s="2">
        <v>0</v>
      </c>
      <c r="O33" s="14">
        <f>M33/(M33+N33)</f>
        <v>1</v>
      </c>
      <c r="P33" s="2">
        <v>0</v>
      </c>
      <c r="Q33" s="2">
        <v>0</v>
      </c>
    </row>
    <row r="34" spans="1:17" ht="15" x14ac:dyDescent="0.25">
      <c r="A34" s="25" t="s">
        <v>48</v>
      </c>
      <c r="B34" s="6">
        <f>SUM(B5:B33)</f>
        <v>1085</v>
      </c>
      <c r="C34" s="6">
        <f>SUM(C5:C33)</f>
        <v>413</v>
      </c>
      <c r="D34" s="6">
        <f>SUM(D5:D33)</f>
        <v>672</v>
      </c>
      <c r="E34" s="9">
        <f>D34/B34</f>
        <v>0.61935483870967745</v>
      </c>
      <c r="F34" s="6">
        <f>SUM(F5:F33)</f>
        <v>1</v>
      </c>
      <c r="G34" s="6">
        <f>SUM(G5:G33)</f>
        <v>83</v>
      </c>
      <c r="H34" s="6">
        <f>SUM(H5:H33)</f>
        <v>161</v>
      </c>
      <c r="I34" s="6">
        <f>SUM(I5:I33)</f>
        <v>188</v>
      </c>
      <c r="J34" s="6">
        <v>0</v>
      </c>
      <c r="K34" s="6">
        <f>SUM(K5:K33)</f>
        <v>21</v>
      </c>
      <c r="L34" s="6">
        <f>SUM(L5:L33)</f>
        <v>32</v>
      </c>
      <c r="M34" s="15">
        <f t="shared" si="4"/>
        <v>486</v>
      </c>
      <c r="N34" s="6">
        <f>SUM(N5:N33)</f>
        <v>447</v>
      </c>
      <c r="O34" s="16">
        <f>M34/(M34+N34)</f>
        <v>0.52090032154340837</v>
      </c>
      <c r="P34" s="6">
        <f>SUM(P5:P33)</f>
        <v>100</v>
      </c>
      <c r="Q34" s="6">
        <f>SUM(Q5:Q33)</f>
        <v>52</v>
      </c>
    </row>
    <row r="35" spans="1:17" ht="15" x14ac:dyDescent="0.25">
      <c r="A35" s="34" t="s">
        <v>49</v>
      </c>
      <c r="B35" s="54">
        <f>C35+D35</f>
        <v>985</v>
      </c>
      <c r="C35" s="54">
        <v>380</v>
      </c>
      <c r="D35" s="54">
        <v>605</v>
      </c>
      <c r="E35" s="52">
        <f>D35/B35</f>
        <v>0.6142131979695431</v>
      </c>
      <c r="F35" s="54">
        <v>1</v>
      </c>
      <c r="G35" s="54">
        <v>75</v>
      </c>
      <c r="H35" s="54">
        <v>147</v>
      </c>
      <c r="I35" s="54">
        <v>168</v>
      </c>
      <c r="J35" s="54">
        <v>0</v>
      </c>
      <c r="K35" s="55">
        <v>18</v>
      </c>
      <c r="L35" s="54">
        <v>27</v>
      </c>
      <c r="M35" s="42">
        <f t="shared" si="4"/>
        <v>436</v>
      </c>
      <c r="N35" s="54">
        <v>406</v>
      </c>
      <c r="O35" s="43">
        <f>M35/(M35+N35)</f>
        <v>0.51781472684085506</v>
      </c>
      <c r="P35" s="54">
        <v>95</v>
      </c>
      <c r="Q35" s="54">
        <v>48</v>
      </c>
    </row>
    <row r="36" spans="1:17" ht="15.75" x14ac:dyDescent="0.25">
      <c r="A36" s="35" t="s">
        <v>115</v>
      </c>
      <c r="B36" s="36"/>
      <c r="C36" s="36"/>
      <c r="D36" s="36"/>
      <c r="E36" s="37"/>
      <c r="F36" s="36"/>
      <c r="G36" s="36"/>
      <c r="H36" s="36"/>
      <c r="I36" s="36"/>
      <c r="J36" s="36"/>
      <c r="K36" s="36"/>
      <c r="L36" s="36"/>
      <c r="M36" s="38"/>
      <c r="N36" s="36"/>
      <c r="O36" s="39"/>
      <c r="P36" s="40"/>
      <c r="Q36" s="40"/>
    </row>
    <row r="37" spans="1:17" ht="15" x14ac:dyDescent="0.25">
      <c r="A37" s="1" t="s">
        <v>51</v>
      </c>
      <c r="B37" s="2">
        <f>C37+D37</f>
        <v>18</v>
      </c>
      <c r="C37" s="56">
        <v>8</v>
      </c>
      <c r="D37" s="56">
        <v>10</v>
      </c>
      <c r="E37" s="3">
        <f>D37/B37</f>
        <v>0.55555555555555558</v>
      </c>
      <c r="F37" s="56">
        <v>0</v>
      </c>
      <c r="G37" s="56">
        <v>3</v>
      </c>
      <c r="H37" s="56">
        <v>4</v>
      </c>
      <c r="I37" s="56">
        <v>3</v>
      </c>
      <c r="J37" s="56">
        <v>0</v>
      </c>
      <c r="K37" s="56">
        <v>0</v>
      </c>
      <c r="L37" s="56">
        <v>0</v>
      </c>
      <c r="M37" s="13">
        <f>SUM(F37:L37)</f>
        <v>10</v>
      </c>
      <c r="N37" s="56">
        <v>7</v>
      </c>
      <c r="O37" s="14">
        <f>M37/(M37+N37)</f>
        <v>0.58823529411764708</v>
      </c>
      <c r="P37" s="56">
        <v>1</v>
      </c>
      <c r="Q37" s="56">
        <v>0</v>
      </c>
    </row>
    <row r="38" spans="1:17" ht="15" x14ac:dyDescent="0.25">
      <c r="A38" s="1" t="s">
        <v>52</v>
      </c>
      <c r="B38" s="2">
        <f t="shared" ref="B38:B45" si="5">C38+D38</f>
        <v>183</v>
      </c>
      <c r="C38" s="56">
        <v>66</v>
      </c>
      <c r="D38" s="56">
        <v>117</v>
      </c>
      <c r="E38" s="3">
        <f t="shared" ref="E38:E45" si="6">D38/B38</f>
        <v>0.63934426229508201</v>
      </c>
      <c r="F38" s="56">
        <v>0</v>
      </c>
      <c r="G38" s="56">
        <v>29</v>
      </c>
      <c r="H38" s="56">
        <v>32</v>
      </c>
      <c r="I38" s="56">
        <v>25</v>
      </c>
      <c r="J38" s="56">
        <v>0</v>
      </c>
      <c r="K38" s="56">
        <v>1</v>
      </c>
      <c r="L38" s="56">
        <v>7</v>
      </c>
      <c r="M38" s="13">
        <f t="shared" ref="M38:M45" si="7">SUM(F38:L38)</f>
        <v>94</v>
      </c>
      <c r="N38" s="56">
        <v>70</v>
      </c>
      <c r="O38" s="14">
        <f t="shared" ref="O38:O45" si="8">M38/(M38+N38)</f>
        <v>0.57317073170731703</v>
      </c>
      <c r="P38" s="56">
        <v>10</v>
      </c>
      <c r="Q38" s="56">
        <v>9</v>
      </c>
    </row>
    <row r="39" spans="1:17" ht="15" x14ac:dyDescent="0.25">
      <c r="A39" s="1" t="s">
        <v>53</v>
      </c>
      <c r="B39" s="2">
        <f t="shared" si="5"/>
        <v>15</v>
      </c>
      <c r="C39" s="56">
        <v>8</v>
      </c>
      <c r="D39" s="56">
        <v>7</v>
      </c>
      <c r="E39" s="3">
        <f t="shared" si="6"/>
        <v>0.46666666666666667</v>
      </c>
      <c r="F39" s="56">
        <v>0</v>
      </c>
      <c r="G39" s="56">
        <v>3</v>
      </c>
      <c r="H39" s="56">
        <v>2</v>
      </c>
      <c r="I39" s="56">
        <v>3</v>
      </c>
      <c r="J39" s="56">
        <v>0</v>
      </c>
      <c r="K39" s="56">
        <v>0</v>
      </c>
      <c r="L39" s="56">
        <v>0</v>
      </c>
      <c r="M39" s="13">
        <f t="shared" si="7"/>
        <v>8</v>
      </c>
      <c r="N39" s="56">
        <v>3</v>
      </c>
      <c r="O39" s="14">
        <f t="shared" si="8"/>
        <v>0.72727272727272729</v>
      </c>
      <c r="P39" s="56">
        <v>3</v>
      </c>
      <c r="Q39" s="56">
        <v>1</v>
      </c>
    </row>
    <row r="40" spans="1:17" ht="15" x14ac:dyDescent="0.25">
      <c r="A40" s="1" t="s">
        <v>54</v>
      </c>
      <c r="B40" s="2">
        <f t="shared" si="5"/>
        <v>6</v>
      </c>
      <c r="C40" s="56">
        <v>5</v>
      </c>
      <c r="D40" s="56">
        <v>1</v>
      </c>
      <c r="E40" s="3">
        <f t="shared" si="6"/>
        <v>0.16666666666666666</v>
      </c>
      <c r="F40" s="56">
        <v>0</v>
      </c>
      <c r="G40" s="56">
        <v>3</v>
      </c>
      <c r="H40" s="56">
        <v>1</v>
      </c>
      <c r="I40" s="56">
        <v>1</v>
      </c>
      <c r="J40" s="56">
        <v>0</v>
      </c>
      <c r="K40" s="56">
        <v>0</v>
      </c>
      <c r="L40" s="56">
        <v>0</v>
      </c>
      <c r="M40" s="13">
        <f t="shared" si="7"/>
        <v>5</v>
      </c>
      <c r="N40" s="56">
        <v>1</v>
      </c>
      <c r="O40" s="14">
        <f t="shared" si="8"/>
        <v>0.83333333333333337</v>
      </c>
      <c r="P40" s="56">
        <v>0</v>
      </c>
      <c r="Q40" s="56">
        <v>0</v>
      </c>
    </row>
    <row r="41" spans="1:17" ht="15" x14ac:dyDescent="0.25">
      <c r="A41" s="1" t="s">
        <v>55</v>
      </c>
      <c r="B41" s="2">
        <f t="shared" si="5"/>
        <v>56</v>
      </c>
      <c r="C41" s="56">
        <v>48</v>
      </c>
      <c r="D41" s="56">
        <v>8</v>
      </c>
      <c r="E41" s="3">
        <f t="shared" si="6"/>
        <v>0.14285714285714285</v>
      </c>
      <c r="F41" s="56">
        <v>0</v>
      </c>
      <c r="G41" s="56">
        <v>14</v>
      </c>
      <c r="H41" s="56">
        <v>4</v>
      </c>
      <c r="I41" s="56">
        <v>8</v>
      </c>
      <c r="J41" s="56">
        <v>0</v>
      </c>
      <c r="K41" s="56">
        <v>1</v>
      </c>
      <c r="L41" s="56">
        <v>1</v>
      </c>
      <c r="M41" s="13">
        <f t="shared" si="7"/>
        <v>28</v>
      </c>
      <c r="N41" s="56">
        <v>10</v>
      </c>
      <c r="O41" s="14">
        <f t="shared" si="8"/>
        <v>0.73684210526315785</v>
      </c>
      <c r="P41" s="56">
        <v>14</v>
      </c>
      <c r="Q41" s="56">
        <v>4</v>
      </c>
    </row>
    <row r="42" spans="1:17" ht="15" x14ac:dyDescent="0.25">
      <c r="A42" s="82" t="s">
        <v>116</v>
      </c>
      <c r="B42" s="2">
        <f t="shared" si="5"/>
        <v>16</v>
      </c>
      <c r="C42" s="56">
        <v>16</v>
      </c>
      <c r="D42" s="56">
        <v>0</v>
      </c>
      <c r="E42" s="3">
        <f t="shared" si="6"/>
        <v>0</v>
      </c>
      <c r="F42" s="56">
        <v>0</v>
      </c>
      <c r="G42" s="56">
        <v>2</v>
      </c>
      <c r="H42" s="56">
        <v>4</v>
      </c>
      <c r="I42" s="56">
        <v>1</v>
      </c>
      <c r="J42" s="56">
        <v>0</v>
      </c>
      <c r="K42" s="56">
        <v>0</v>
      </c>
      <c r="L42" s="56">
        <v>0</v>
      </c>
      <c r="M42" s="13">
        <f t="shared" si="7"/>
        <v>7</v>
      </c>
      <c r="N42" s="56">
        <v>6</v>
      </c>
      <c r="O42" s="14">
        <f t="shared" si="8"/>
        <v>0.53846153846153844</v>
      </c>
      <c r="P42" s="56">
        <v>1</v>
      </c>
      <c r="Q42" s="56">
        <v>2</v>
      </c>
    </row>
    <row r="43" spans="1:17" ht="15" x14ac:dyDescent="0.25">
      <c r="A43" s="1" t="s">
        <v>58</v>
      </c>
      <c r="B43" s="2">
        <f t="shared" si="5"/>
        <v>93</v>
      </c>
      <c r="C43" s="56">
        <v>86</v>
      </c>
      <c r="D43" s="56">
        <v>7</v>
      </c>
      <c r="E43" s="3">
        <f t="shared" si="6"/>
        <v>7.5268817204301078E-2</v>
      </c>
      <c r="F43" s="56">
        <v>0</v>
      </c>
      <c r="G43" s="56">
        <v>31</v>
      </c>
      <c r="H43" s="56">
        <v>16</v>
      </c>
      <c r="I43" s="56">
        <v>4</v>
      </c>
      <c r="J43" s="56">
        <v>0</v>
      </c>
      <c r="K43" s="56">
        <v>1</v>
      </c>
      <c r="L43" s="56">
        <v>3</v>
      </c>
      <c r="M43" s="13">
        <f>SUM(F43:L43)</f>
        <v>55</v>
      </c>
      <c r="N43" s="56">
        <v>21</v>
      </c>
      <c r="O43" s="14">
        <f t="shared" si="8"/>
        <v>0.72368421052631582</v>
      </c>
      <c r="P43" s="56">
        <v>12</v>
      </c>
      <c r="Q43" s="56">
        <v>5</v>
      </c>
    </row>
    <row r="44" spans="1:17" ht="15" x14ac:dyDescent="0.25">
      <c r="A44" s="1" t="s">
        <v>59</v>
      </c>
      <c r="B44" s="2">
        <f t="shared" si="5"/>
        <v>18</v>
      </c>
      <c r="C44" s="56">
        <v>12</v>
      </c>
      <c r="D44" s="56">
        <v>6</v>
      </c>
      <c r="E44" s="3">
        <f t="shared" si="6"/>
        <v>0.33333333333333331</v>
      </c>
      <c r="F44" s="56">
        <v>0</v>
      </c>
      <c r="G44" s="56">
        <v>6</v>
      </c>
      <c r="H44" s="56">
        <v>0</v>
      </c>
      <c r="I44" s="56">
        <v>3</v>
      </c>
      <c r="J44" s="56">
        <v>0</v>
      </c>
      <c r="K44" s="56">
        <v>1</v>
      </c>
      <c r="L44" s="56">
        <v>0</v>
      </c>
      <c r="M44" s="13">
        <f t="shared" si="7"/>
        <v>10</v>
      </c>
      <c r="N44" s="56">
        <v>4</v>
      </c>
      <c r="O44" s="14">
        <f t="shared" si="8"/>
        <v>0.7142857142857143</v>
      </c>
      <c r="P44" s="56">
        <v>3</v>
      </c>
      <c r="Q44" s="56">
        <v>1</v>
      </c>
    </row>
    <row r="45" spans="1:17" ht="15" x14ac:dyDescent="0.25">
      <c r="A45" s="1" t="s">
        <v>60</v>
      </c>
      <c r="B45" s="2">
        <f t="shared" si="5"/>
        <v>10</v>
      </c>
      <c r="C45" s="56">
        <v>9</v>
      </c>
      <c r="D45" s="56">
        <v>1</v>
      </c>
      <c r="E45" s="3">
        <f t="shared" si="6"/>
        <v>0.1</v>
      </c>
      <c r="F45" s="56">
        <v>0</v>
      </c>
      <c r="G45" s="56">
        <v>1</v>
      </c>
      <c r="H45" s="56">
        <v>0</v>
      </c>
      <c r="I45" s="56">
        <v>2</v>
      </c>
      <c r="J45" s="56">
        <v>0</v>
      </c>
      <c r="K45" s="56">
        <v>0</v>
      </c>
      <c r="L45" s="56">
        <v>0</v>
      </c>
      <c r="M45" s="13">
        <f t="shared" si="7"/>
        <v>3</v>
      </c>
      <c r="N45" s="56">
        <v>4</v>
      </c>
      <c r="O45" s="14">
        <f t="shared" si="8"/>
        <v>0.42857142857142855</v>
      </c>
      <c r="P45" s="56">
        <v>3</v>
      </c>
      <c r="Q45" s="56">
        <v>0</v>
      </c>
    </row>
    <row r="46" spans="1:17" ht="15" x14ac:dyDescent="0.25">
      <c r="A46" s="25" t="s">
        <v>61</v>
      </c>
      <c r="B46" s="6">
        <f>C46+D46</f>
        <v>415</v>
      </c>
      <c r="C46" s="6">
        <f>SUM(C37:C45)</f>
        <v>258</v>
      </c>
      <c r="D46" s="6">
        <f>SUM(D37:D45)</f>
        <v>157</v>
      </c>
      <c r="E46" s="9">
        <f>D46/B46</f>
        <v>0.37831325301204821</v>
      </c>
      <c r="F46" s="6">
        <f t="shared" ref="F46:L46" si="9">SUM(F37:F45)</f>
        <v>0</v>
      </c>
      <c r="G46" s="6">
        <f>SUM(G37:G45)</f>
        <v>92</v>
      </c>
      <c r="H46" s="6">
        <f t="shared" si="9"/>
        <v>63</v>
      </c>
      <c r="I46" s="6">
        <f t="shared" si="9"/>
        <v>50</v>
      </c>
      <c r="J46" s="6">
        <f t="shared" si="9"/>
        <v>0</v>
      </c>
      <c r="K46" s="6">
        <f t="shared" si="9"/>
        <v>4</v>
      </c>
      <c r="L46" s="6">
        <f t="shared" si="9"/>
        <v>11</v>
      </c>
      <c r="M46" s="15">
        <f>SUM(F46:L46)</f>
        <v>220</v>
      </c>
      <c r="N46" s="6">
        <f>SUM(N37:N45)</f>
        <v>126</v>
      </c>
      <c r="O46" s="16">
        <f>M46/(M46+N46)</f>
        <v>0.63583815028901736</v>
      </c>
      <c r="P46" s="6">
        <f>SUM(P37:P45)</f>
        <v>47</v>
      </c>
      <c r="Q46" s="6">
        <f>SUM(Q37:Q45)</f>
        <v>22</v>
      </c>
    </row>
    <row r="47" spans="1:17" ht="15" x14ac:dyDescent="0.25">
      <c r="A47" s="34" t="s">
        <v>62</v>
      </c>
      <c r="B47" s="54">
        <f>C47+D47</f>
        <v>413</v>
      </c>
      <c r="C47" s="54">
        <v>257</v>
      </c>
      <c r="D47" s="54">
        <v>156</v>
      </c>
      <c r="E47" s="52">
        <f>D47/B47</f>
        <v>0.37772397094430993</v>
      </c>
      <c r="F47" s="54">
        <v>0</v>
      </c>
      <c r="G47" s="54">
        <v>92</v>
      </c>
      <c r="H47" s="54">
        <v>63</v>
      </c>
      <c r="I47" s="54">
        <v>50</v>
      </c>
      <c r="J47" s="54">
        <v>0</v>
      </c>
      <c r="K47" s="54">
        <v>4</v>
      </c>
      <c r="L47" s="54">
        <v>11</v>
      </c>
      <c r="M47" s="42">
        <f>SUM(F47:L47)</f>
        <v>220</v>
      </c>
      <c r="N47" s="54">
        <v>125</v>
      </c>
      <c r="O47" s="43">
        <f>M47/(M47+N47)</f>
        <v>0.6376811594202898</v>
      </c>
      <c r="P47" s="54">
        <v>46</v>
      </c>
      <c r="Q47" s="54">
        <v>22</v>
      </c>
    </row>
    <row r="48" spans="1:17" ht="15.75" x14ac:dyDescent="0.25">
      <c r="A48" s="35" t="s">
        <v>63</v>
      </c>
      <c r="B48" s="6"/>
      <c r="C48" s="6"/>
      <c r="D48" s="6"/>
      <c r="E48" s="9"/>
      <c r="F48" s="6"/>
      <c r="G48" s="6"/>
      <c r="H48" s="6"/>
      <c r="I48" s="6"/>
      <c r="J48" s="6"/>
      <c r="K48" s="6"/>
      <c r="L48" s="6"/>
      <c r="M48" s="13"/>
      <c r="N48" s="6"/>
      <c r="O48" s="14"/>
      <c r="P48" s="2"/>
      <c r="Q48" s="2"/>
    </row>
    <row r="49" spans="1:17" ht="15" x14ac:dyDescent="0.25">
      <c r="A49" s="1" t="s">
        <v>66</v>
      </c>
      <c r="B49" s="2">
        <f t="shared" ref="B49:B54" si="10">C49+D49</f>
        <v>138</v>
      </c>
      <c r="C49" s="2">
        <v>20</v>
      </c>
      <c r="D49" s="2">
        <v>118</v>
      </c>
      <c r="E49" s="3">
        <f t="shared" ref="E49:E54" si="11">D49/B49</f>
        <v>0.85507246376811596</v>
      </c>
      <c r="F49" s="56">
        <v>0</v>
      </c>
      <c r="G49" s="56">
        <v>12</v>
      </c>
      <c r="H49" s="56">
        <v>19</v>
      </c>
      <c r="I49" s="56">
        <v>23</v>
      </c>
      <c r="J49" s="56">
        <v>1</v>
      </c>
      <c r="K49" s="56">
        <v>0</v>
      </c>
      <c r="L49" s="56">
        <v>4</v>
      </c>
      <c r="M49" s="13">
        <f>SUM(F49:L49)</f>
        <v>59</v>
      </c>
      <c r="N49" s="2">
        <v>73</v>
      </c>
      <c r="O49" s="14">
        <f t="shared" ref="O49:O54" si="12">M49/(M49+N49)</f>
        <v>0.44696969696969696</v>
      </c>
      <c r="P49" s="2">
        <v>3</v>
      </c>
      <c r="Q49" s="2">
        <v>3</v>
      </c>
    </row>
    <row r="50" spans="1:17" ht="15" x14ac:dyDescent="0.25">
      <c r="A50" s="1" t="s">
        <v>117</v>
      </c>
      <c r="B50" s="2">
        <f t="shared" si="10"/>
        <v>147</v>
      </c>
      <c r="C50" s="2">
        <v>43</v>
      </c>
      <c r="D50" s="2">
        <v>104</v>
      </c>
      <c r="E50" s="3">
        <f t="shared" si="11"/>
        <v>0.70748299319727892</v>
      </c>
      <c r="F50" s="56">
        <v>0</v>
      </c>
      <c r="G50" s="56">
        <v>21</v>
      </c>
      <c r="H50" s="56">
        <v>26</v>
      </c>
      <c r="I50" s="56">
        <v>23</v>
      </c>
      <c r="J50" s="56">
        <v>0</v>
      </c>
      <c r="K50" s="56">
        <v>0</v>
      </c>
      <c r="L50" s="56">
        <v>4</v>
      </c>
      <c r="M50" s="13">
        <f>SUM(F50:L50)</f>
        <v>74</v>
      </c>
      <c r="N50" s="2">
        <v>58</v>
      </c>
      <c r="O50" s="14">
        <f t="shared" si="12"/>
        <v>0.56060606060606055</v>
      </c>
      <c r="P50" s="2">
        <v>5</v>
      </c>
      <c r="Q50" s="2">
        <v>10</v>
      </c>
    </row>
    <row r="51" spans="1:17" ht="15" x14ac:dyDescent="0.25">
      <c r="A51" s="1" t="s">
        <v>118</v>
      </c>
      <c r="B51" s="2">
        <f t="shared" si="10"/>
        <v>117</v>
      </c>
      <c r="C51" s="2">
        <v>13</v>
      </c>
      <c r="D51" s="2">
        <v>104</v>
      </c>
      <c r="E51" s="3">
        <f t="shared" si="11"/>
        <v>0.88888888888888884</v>
      </c>
      <c r="F51" s="56">
        <v>0</v>
      </c>
      <c r="G51" s="56">
        <v>6</v>
      </c>
      <c r="H51" s="56">
        <v>20</v>
      </c>
      <c r="I51" s="56">
        <v>8</v>
      </c>
      <c r="J51" s="56">
        <v>0</v>
      </c>
      <c r="K51" s="56">
        <v>2</v>
      </c>
      <c r="L51" s="56">
        <v>3</v>
      </c>
      <c r="M51" s="13">
        <f>SUM(F51:L51)</f>
        <v>39</v>
      </c>
      <c r="N51" s="2">
        <v>68</v>
      </c>
      <c r="O51" s="14">
        <f t="shared" si="12"/>
        <v>0.3644859813084112</v>
      </c>
      <c r="P51" s="2">
        <v>0</v>
      </c>
      <c r="Q51" s="2">
        <v>10</v>
      </c>
    </row>
    <row r="52" spans="1:17" ht="15" x14ac:dyDescent="0.25">
      <c r="A52" s="1" t="s">
        <v>119</v>
      </c>
      <c r="B52" s="2">
        <f t="shared" si="10"/>
        <v>31</v>
      </c>
      <c r="C52" s="2">
        <v>7</v>
      </c>
      <c r="D52" s="2">
        <v>24</v>
      </c>
      <c r="E52" s="3">
        <f t="shared" si="11"/>
        <v>0.77419354838709675</v>
      </c>
      <c r="F52" s="2">
        <v>0</v>
      </c>
      <c r="G52" s="2">
        <v>3</v>
      </c>
      <c r="H52" s="2">
        <v>1</v>
      </c>
      <c r="I52" s="2">
        <v>0</v>
      </c>
      <c r="J52" s="2">
        <v>0</v>
      </c>
      <c r="K52" s="2">
        <v>1</v>
      </c>
      <c r="L52" s="2">
        <v>0</v>
      </c>
      <c r="M52" s="13">
        <f>SUM(F52:L52)</f>
        <v>5</v>
      </c>
      <c r="N52" s="2">
        <v>24</v>
      </c>
      <c r="O52" s="14">
        <f t="shared" si="12"/>
        <v>0.17241379310344829</v>
      </c>
      <c r="P52" s="2">
        <v>0</v>
      </c>
      <c r="Q52" s="2">
        <v>2</v>
      </c>
    </row>
    <row r="53" spans="1:17" ht="15" x14ac:dyDescent="0.25">
      <c r="A53" s="25" t="s">
        <v>69</v>
      </c>
      <c r="B53" s="6">
        <f t="shared" si="10"/>
        <v>433</v>
      </c>
      <c r="C53" s="6">
        <f>SUM(C49:C52)</f>
        <v>83</v>
      </c>
      <c r="D53" s="6">
        <f>SUM(D49:D52)</f>
        <v>350</v>
      </c>
      <c r="E53" s="9">
        <f t="shared" si="11"/>
        <v>0.80831408775981528</v>
      </c>
      <c r="F53" s="6">
        <f>SUM(F49:F52)</f>
        <v>0</v>
      </c>
      <c r="G53" s="6">
        <f t="shared" ref="G53:N53" si="13">SUM(G49:G52)</f>
        <v>42</v>
      </c>
      <c r="H53" s="6">
        <f t="shared" si="13"/>
        <v>66</v>
      </c>
      <c r="I53" s="6">
        <f t="shared" si="13"/>
        <v>54</v>
      </c>
      <c r="J53" s="6">
        <f t="shared" si="13"/>
        <v>1</v>
      </c>
      <c r="K53" s="6">
        <f t="shared" si="13"/>
        <v>3</v>
      </c>
      <c r="L53" s="6">
        <f t="shared" si="13"/>
        <v>11</v>
      </c>
      <c r="M53" s="6">
        <f>SUM(M49:M52)</f>
        <v>177</v>
      </c>
      <c r="N53" s="6">
        <f t="shared" si="13"/>
        <v>223</v>
      </c>
      <c r="O53" s="16">
        <f t="shared" si="12"/>
        <v>0.4425</v>
      </c>
      <c r="P53" s="6">
        <f>SUM(P49:P52)</f>
        <v>8</v>
      </c>
      <c r="Q53" s="6">
        <f>SUM(Q49:Q52)</f>
        <v>25</v>
      </c>
    </row>
    <row r="54" spans="1:17" ht="15" x14ac:dyDescent="0.25">
      <c r="A54" s="34" t="s">
        <v>70</v>
      </c>
      <c r="B54" s="54">
        <f t="shared" si="10"/>
        <v>433</v>
      </c>
      <c r="C54" s="54">
        <v>83</v>
      </c>
      <c r="D54" s="54">
        <v>350</v>
      </c>
      <c r="E54" s="52">
        <f t="shared" si="11"/>
        <v>0.80831408775981528</v>
      </c>
      <c r="F54" s="54">
        <v>0</v>
      </c>
      <c r="G54" s="54">
        <v>42</v>
      </c>
      <c r="H54" s="54">
        <v>66</v>
      </c>
      <c r="I54" s="54">
        <v>54</v>
      </c>
      <c r="J54" s="54">
        <v>1</v>
      </c>
      <c r="K54" s="54">
        <v>3</v>
      </c>
      <c r="L54" s="54">
        <v>11</v>
      </c>
      <c r="M54" s="54">
        <f>SUM(M49:M53)</f>
        <v>354</v>
      </c>
      <c r="N54" s="54">
        <v>233</v>
      </c>
      <c r="O54" s="43">
        <f t="shared" si="12"/>
        <v>0.60306643952299832</v>
      </c>
      <c r="P54" s="54">
        <v>8</v>
      </c>
      <c r="Q54" s="54">
        <v>25</v>
      </c>
    </row>
    <row r="55" spans="1:17" ht="15.75" x14ac:dyDescent="0.25">
      <c r="A55" s="35" t="s">
        <v>71</v>
      </c>
      <c r="B55" s="40"/>
      <c r="C55" s="40"/>
      <c r="D55" s="40"/>
      <c r="E55" s="44"/>
      <c r="F55" s="40"/>
      <c r="G55" s="40"/>
      <c r="H55" s="40"/>
      <c r="I55" s="40"/>
      <c r="J55" s="40"/>
      <c r="K55" s="40"/>
      <c r="L55" s="40"/>
      <c r="M55" s="38"/>
      <c r="N55" s="40"/>
      <c r="O55" s="39"/>
      <c r="P55" s="40"/>
      <c r="Q55" s="40"/>
    </row>
    <row r="56" spans="1:17" ht="15" x14ac:dyDescent="0.25">
      <c r="A56" s="1" t="s">
        <v>58</v>
      </c>
      <c r="B56" s="2">
        <f>C56+D56</f>
        <v>43</v>
      </c>
      <c r="C56" s="56">
        <v>33</v>
      </c>
      <c r="D56" s="56">
        <v>10</v>
      </c>
      <c r="E56" s="3">
        <f>D56/B56</f>
        <v>0.23255813953488372</v>
      </c>
      <c r="F56" s="56">
        <v>0</v>
      </c>
      <c r="G56" s="56">
        <v>11</v>
      </c>
      <c r="H56" s="56">
        <v>6</v>
      </c>
      <c r="I56" s="56">
        <v>9</v>
      </c>
      <c r="J56" s="56">
        <v>0</v>
      </c>
      <c r="K56" s="56">
        <v>0</v>
      </c>
      <c r="L56" s="56">
        <v>0</v>
      </c>
      <c r="M56" s="13">
        <f>SUM(F56:L56)</f>
        <v>26</v>
      </c>
      <c r="N56" s="2">
        <v>11</v>
      </c>
      <c r="O56" s="14">
        <f>M56/(M56+N56)</f>
        <v>0.70270270270270274</v>
      </c>
      <c r="P56" s="56">
        <v>2</v>
      </c>
      <c r="Q56" s="56">
        <v>4</v>
      </c>
    </row>
    <row r="57" spans="1:17" ht="15" x14ac:dyDescent="0.25">
      <c r="A57" s="1" t="s">
        <v>120</v>
      </c>
      <c r="B57" s="2">
        <f>C57+D57</f>
        <v>451</v>
      </c>
      <c r="C57" s="56">
        <v>247</v>
      </c>
      <c r="D57" s="56">
        <v>204</v>
      </c>
      <c r="E57" s="3">
        <f>D57/B57</f>
        <v>0.45232815964523282</v>
      </c>
      <c r="F57" s="56">
        <v>2</v>
      </c>
      <c r="G57" s="56">
        <v>86</v>
      </c>
      <c r="H57" s="56">
        <v>36</v>
      </c>
      <c r="I57" s="56">
        <v>51</v>
      </c>
      <c r="J57" s="56">
        <v>0</v>
      </c>
      <c r="K57" s="56">
        <v>2</v>
      </c>
      <c r="L57" s="56">
        <v>18</v>
      </c>
      <c r="M57" s="13">
        <f>SUM(F57:L57)</f>
        <v>195</v>
      </c>
      <c r="N57" s="2">
        <v>135</v>
      </c>
      <c r="O57" s="14">
        <f>M57/(M57+N57)</f>
        <v>0.59090909090909094</v>
      </c>
      <c r="P57" s="56">
        <v>99</v>
      </c>
      <c r="Q57" s="56">
        <v>22</v>
      </c>
    </row>
    <row r="58" spans="1:17" ht="15" x14ac:dyDescent="0.25">
      <c r="A58" s="25" t="s">
        <v>73</v>
      </c>
      <c r="B58" s="6">
        <f>SUM(B56:B57)</f>
        <v>494</v>
      </c>
      <c r="C58" s="6">
        <f>SUM(C56:C57)</f>
        <v>280</v>
      </c>
      <c r="D58" s="6">
        <f>SUM(D56:D57)</f>
        <v>214</v>
      </c>
      <c r="E58" s="9">
        <f>D58/B58</f>
        <v>0.4331983805668016</v>
      </c>
      <c r="F58" s="6">
        <f t="shared" ref="F58:K58" si="14">SUM(F56:F57)</f>
        <v>2</v>
      </c>
      <c r="G58" s="6">
        <f>SUM(G56:G57)</f>
        <v>97</v>
      </c>
      <c r="H58" s="6">
        <f t="shared" si="14"/>
        <v>42</v>
      </c>
      <c r="I58" s="6">
        <f t="shared" si="14"/>
        <v>60</v>
      </c>
      <c r="J58" s="6">
        <f t="shared" si="14"/>
        <v>0</v>
      </c>
      <c r="K58" s="6">
        <f t="shared" si="14"/>
        <v>2</v>
      </c>
      <c r="L58" s="6">
        <f>SUM(L56:L57)</f>
        <v>18</v>
      </c>
      <c r="M58" s="15">
        <f>SUM(F58:L58)</f>
        <v>221</v>
      </c>
      <c r="N58" s="6">
        <f>SUM(N56:N57)</f>
        <v>146</v>
      </c>
      <c r="O58" s="16">
        <f>M58/(M58+N58)</f>
        <v>0.60217983651226159</v>
      </c>
      <c r="P58" s="6">
        <f>SUM(P56:P57)</f>
        <v>101</v>
      </c>
      <c r="Q58" s="6">
        <f>SUM(Q56:Q57)</f>
        <v>26</v>
      </c>
    </row>
    <row r="59" spans="1:17" ht="15" x14ac:dyDescent="0.25">
      <c r="A59" s="34" t="s">
        <v>74</v>
      </c>
      <c r="B59" s="54">
        <f>C59+D59</f>
        <v>494</v>
      </c>
      <c r="C59" s="54">
        <v>280</v>
      </c>
      <c r="D59" s="54">
        <v>214</v>
      </c>
      <c r="E59" s="52">
        <f>D59/B59</f>
        <v>0.4331983805668016</v>
      </c>
      <c r="F59" s="54">
        <v>2</v>
      </c>
      <c r="G59" s="54">
        <v>97</v>
      </c>
      <c r="H59" s="54">
        <v>42</v>
      </c>
      <c r="I59" s="54">
        <v>60</v>
      </c>
      <c r="J59" s="54">
        <v>0</v>
      </c>
      <c r="K59" s="54">
        <v>2</v>
      </c>
      <c r="L59" s="54">
        <v>18</v>
      </c>
      <c r="M59" s="42">
        <f>SUM(F59:L59)</f>
        <v>221</v>
      </c>
      <c r="N59" s="54">
        <v>146</v>
      </c>
      <c r="O59" s="43">
        <f>M59/(M59+N59)</f>
        <v>0.60217983651226159</v>
      </c>
      <c r="P59" s="54">
        <v>101</v>
      </c>
      <c r="Q59" s="54">
        <v>26</v>
      </c>
    </row>
    <row r="60" spans="1:17" ht="15.75" x14ac:dyDescent="0.25">
      <c r="A60" s="35" t="s">
        <v>121</v>
      </c>
      <c r="B60" s="2"/>
      <c r="C60" s="2"/>
      <c r="D60" s="2"/>
      <c r="E60" s="3"/>
      <c r="F60" s="2"/>
      <c r="G60" s="2"/>
      <c r="H60" s="2"/>
      <c r="I60" s="2"/>
      <c r="J60" s="2"/>
      <c r="K60" s="2"/>
      <c r="L60" s="2"/>
      <c r="M60" s="13"/>
      <c r="N60" s="2"/>
      <c r="O60" s="14"/>
      <c r="P60" s="2"/>
      <c r="Q60" s="2"/>
    </row>
    <row r="61" spans="1:17" ht="15" x14ac:dyDescent="0.25">
      <c r="A61" s="1" t="s">
        <v>76</v>
      </c>
      <c r="B61" s="2">
        <f>C61+D61</f>
        <v>62</v>
      </c>
      <c r="C61" s="2">
        <v>3</v>
      </c>
      <c r="D61" s="2">
        <v>59</v>
      </c>
      <c r="E61" s="3">
        <f>D61/B61</f>
        <v>0.95161290322580649</v>
      </c>
      <c r="F61" s="56">
        <v>1</v>
      </c>
      <c r="G61" s="56">
        <v>7</v>
      </c>
      <c r="H61" s="56">
        <v>13</v>
      </c>
      <c r="I61" s="56">
        <v>10</v>
      </c>
      <c r="J61" s="56">
        <v>0</v>
      </c>
      <c r="K61" s="56">
        <v>1</v>
      </c>
      <c r="L61" s="56">
        <v>2</v>
      </c>
      <c r="M61" s="13">
        <f>SUM(F61:L61)</f>
        <v>34</v>
      </c>
      <c r="N61" s="2">
        <v>22</v>
      </c>
      <c r="O61" s="14">
        <f>M61/(M61+N61)</f>
        <v>0.6071428571428571</v>
      </c>
      <c r="P61" s="2">
        <v>4</v>
      </c>
      <c r="Q61" s="2">
        <v>2</v>
      </c>
    </row>
    <row r="62" spans="1:17" ht="15" x14ac:dyDescent="0.25">
      <c r="A62" s="25" t="s">
        <v>77</v>
      </c>
      <c r="B62" s="2">
        <f>C62+D62</f>
        <v>62</v>
      </c>
      <c r="C62" s="6">
        <f>SUM(C61)</f>
        <v>3</v>
      </c>
      <c r="D62" s="6">
        <f>SUM(D61)</f>
        <v>59</v>
      </c>
      <c r="E62" s="9">
        <f>D62/B62</f>
        <v>0.95161290322580649</v>
      </c>
      <c r="F62" s="6">
        <f>SUM(F61)</f>
        <v>1</v>
      </c>
      <c r="G62" s="6">
        <f t="shared" ref="G62:L62" si="15">SUM(G61)</f>
        <v>7</v>
      </c>
      <c r="H62" s="6">
        <f t="shared" si="15"/>
        <v>13</v>
      </c>
      <c r="I62" s="6">
        <f t="shared" si="15"/>
        <v>10</v>
      </c>
      <c r="J62" s="6">
        <f t="shared" si="15"/>
        <v>0</v>
      </c>
      <c r="K62" s="6">
        <f t="shared" si="15"/>
        <v>1</v>
      </c>
      <c r="L62" s="6">
        <f t="shared" si="15"/>
        <v>2</v>
      </c>
      <c r="M62" s="15">
        <f>SUM(F62:L62)</f>
        <v>34</v>
      </c>
      <c r="N62" s="6">
        <f>SUM(N61)</f>
        <v>22</v>
      </c>
      <c r="O62" s="16">
        <f>M62/(M62+N62)</f>
        <v>0.6071428571428571</v>
      </c>
      <c r="P62" s="6">
        <f>SUM(P61)</f>
        <v>4</v>
      </c>
      <c r="Q62" s="6">
        <f>SUM(Q61)</f>
        <v>2</v>
      </c>
    </row>
    <row r="63" spans="1:17" ht="15" x14ac:dyDescent="0.25">
      <c r="A63" s="34" t="s">
        <v>78</v>
      </c>
      <c r="B63" s="4">
        <f>C63+D63</f>
        <v>62</v>
      </c>
      <c r="C63" s="54">
        <v>3</v>
      </c>
      <c r="D63" s="54">
        <v>59</v>
      </c>
      <c r="E63" s="52">
        <f>D63/B63</f>
        <v>0.95161290322580649</v>
      </c>
      <c r="F63" s="54">
        <v>1</v>
      </c>
      <c r="G63" s="54">
        <v>7</v>
      </c>
      <c r="H63" s="54">
        <v>13</v>
      </c>
      <c r="I63" s="54">
        <v>10</v>
      </c>
      <c r="J63" s="54">
        <v>0</v>
      </c>
      <c r="K63" s="54">
        <v>1</v>
      </c>
      <c r="L63" s="54">
        <v>2</v>
      </c>
      <c r="M63" s="42">
        <f>SUM(F63:L63)</f>
        <v>34</v>
      </c>
      <c r="N63" s="54">
        <v>22</v>
      </c>
      <c r="O63" s="43">
        <f>M63/(M63+N63)</f>
        <v>0.6071428571428571</v>
      </c>
      <c r="P63" s="54">
        <v>4</v>
      </c>
      <c r="Q63" s="54">
        <v>2</v>
      </c>
    </row>
    <row r="64" spans="1:17" ht="15.75" x14ac:dyDescent="0.25">
      <c r="A64" s="46" t="s">
        <v>122</v>
      </c>
      <c r="B64" s="2"/>
      <c r="C64" s="6"/>
      <c r="D64" s="6"/>
      <c r="E64" s="9"/>
      <c r="F64" s="6"/>
      <c r="G64" s="6"/>
      <c r="H64" s="6"/>
      <c r="I64" s="6"/>
      <c r="J64" s="6"/>
      <c r="K64" s="6"/>
      <c r="L64" s="6"/>
      <c r="M64" s="15"/>
      <c r="N64" s="6"/>
      <c r="O64" s="16"/>
      <c r="P64" s="6"/>
      <c r="Q64" s="6"/>
    </row>
    <row r="65" spans="1:18" ht="15" x14ac:dyDescent="0.25">
      <c r="A65" s="1" t="s">
        <v>31</v>
      </c>
      <c r="B65" s="2">
        <f>C65+D65</f>
        <v>12</v>
      </c>
      <c r="C65" s="2">
        <v>2</v>
      </c>
      <c r="D65" s="2">
        <v>10</v>
      </c>
      <c r="E65" s="3">
        <f>D65/B65</f>
        <v>0.83333333333333337</v>
      </c>
      <c r="F65" s="56">
        <v>0</v>
      </c>
      <c r="G65" s="56">
        <v>1</v>
      </c>
      <c r="H65" s="56">
        <v>0</v>
      </c>
      <c r="I65" s="56">
        <v>1</v>
      </c>
      <c r="J65" s="56">
        <v>0</v>
      </c>
      <c r="K65" s="56">
        <v>0</v>
      </c>
      <c r="L65" s="56">
        <v>1</v>
      </c>
      <c r="M65" s="13">
        <f>SUM(F65:L65)</f>
        <v>3</v>
      </c>
      <c r="N65" s="2">
        <v>8</v>
      </c>
      <c r="O65" s="14">
        <f>M65/(M65+N65)</f>
        <v>0.27272727272727271</v>
      </c>
      <c r="P65" s="2">
        <v>0</v>
      </c>
      <c r="Q65" s="2">
        <v>1</v>
      </c>
    </row>
    <row r="66" spans="1:18" ht="15" x14ac:dyDescent="0.25">
      <c r="A66" s="1" t="s">
        <v>93</v>
      </c>
      <c r="B66" s="2">
        <f>C66+D66</f>
        <v>14</v>
      </c>
      <c r="C66" s="2">
        <v>7</v>
      </c>
      <c r="D66" s="2">
        <v>7</v>
      </c>
      <c r="E66" s="3">
        <f>D66/B66</f>
        <v>0.5</v>
      </c>
      <c r="F66" s="56">
        <v>0</v>
      </c>
      <c r="G66" s="56">
        <v>1</v>
      </c>
      <c r="H66" s="56">
        <v>3</v>
      </c>
      <c r="I66" s="56">
        <v>1</v>
      </c>
      <c r="J66" s="56">
        <v>0</v>
      </c>
      <c r="K66" s="56">
        <v>0</v>
      </c>
      <c r="L66" s="56">
        <v>0</v>
      </c>
      <c r="M66" s="13">
        <f>SUM(F66:L66)</f>
        <v>5</v>
      </c>
      <c r="N66" s="2">
        <v>6</v>
      </c>
      <c r="O66" s="14">
        <f>M66/(M66+N66)</f>
        <v>0.45454545454545453</v>
      </c>
      <c r="P66" s="2">
        <v>3</v>
      </c>
      <c r="Q66" s="2">
        <v>0</v>
      </c>
    </row>
    <row r="67" spans="1:18" ht="15" x14ac:dyDescent="0.25">
      <c r="A67" s="25" t="s">
        <v>123</v>
      </c>
      <c r="B67" s="6">
        <f>C67+D67</f>
        <v>26</v>
      </c>
      <c r="C67" s="6">
        <f>SUM(C65:C66)</f>
        <v>9</v>
      </c>
      <c r="D67" s="6">
        <f>SUM(D65:D66)</f>
        <v>17</v>
      </c>
      <c r="E67" s="9">
        <f>D67/B67</f>
        <v>0.65384615384615385</v>
      </c>
      <c r="F67" s="6">
        <f>SUM(F65:F66)</f>
        <v>0</v>
      </c>
      <c r="G67" s="6">
        <f t="shared" ref="G67:N68" si="16">SUM(G65:G66)</f>
        <v>2</v>
      </c>
      <c r="H67" s="6">
        <f t="shared" si="16"/>
        <v>3</v>
      </c>
      <c r="I67" s="6">
        <f t="shared" si="16"/>
        <v>2</v>
      </c>
      <c r="J67" s="6">
        <f t="shared" si="16"/>
        <v>0</v>
      </c>
      <c r="K67" s="6">
        <f t="shared" si="16"/>
        <v>0</v>
      </c>
      <c r="L67" s="6">
        <f t="shared" si="16"/>
        <v>1</v>
      </c>
      <c r="M67" s="6">
        <f t="shared" si="16"/>
        <v>8</v>
      </c>
      <c r="N67" s="6">
        <f t="shared" si="16"/>
        <v>14</v>
      </c>
      <c r="O67" s="16">
        <f>M67/(M67+N67)</f>
        <v>0.36363636363636365</v>
      </c>
      <c r="P67" s="6">
        <f>SUM(P65:P66)</f>
        <v>3</v>
      </c>
      <c r="Q67" s="6">
        <f>SUM(Q65:Q66)</f>
        <v>1</v>
      </c>
    </row>
    <row r="68" spans="1:18" ht="15" x14ac:dyDescent="0.25">
      <c r="A68" s="34" t="s">
        <v>95</v>
      </c>
      <c r="B68" s="54">
        <f>C68+D68</f>
        <v>22</v>
      </c>
      <c r="C68" s="54">
        <v>6</v>
      </c>
      <c r="D68" s="54">
        <v>16</v>
      </c>
      <c r="E68" s="52">
        <f>D68/B68</f>
        <v>0.72727272727272729</v>
      </c>
      <c r="F68" s="54">
        <v>0</v>
      </c>
      <c r="G68" s="54">
        <v>1</v>
      </c>
      <c r="H68" s="54">
        <v>2</v>
      </c>
      <c r="I68" s="54">
        <v>2</v>
      </c>
      <c r="J68" s="54">
        <v>0</v>
      </c>
      <c r="K68" s="54">
        <v>0</v>
      </c>
      <c r="L68" s="54">
        <v>1</v>
      </c>
      <c r="M68" s="54">
        <f t="shared" si="16"/>
        <v>13</v>
      </c>
      <c r="N68" s="54">
        <v>12</v>
      </c>
      <c r="O68" s="43">
        <f>M68/(M68+N68)</f>
        <v>0.52</v>
      </c>
      <c r="P68" s="54">
        <v>3</v>
      </c>
      <c r="Q68" s="54">
        <v>1</v>
      </c>
    </row>
    <row r="69" spans="1:18" ht="15.75" x14ac:dyDescent="0.25">
      <c r="A69" s="46" t="s">
        <v>79</v>
      </c>
      <c r="B69" s="2"/>
      <c r="C69" s="2"/>
      <c r="D69" s="2"/>
      <c r="E69" s="9"/>
      <c r="F69" s="2"/>
      <c r="G69" s="2"/>
      <c r="H69" s="2"/>
      <c r="I69" s="2"/>
      <c r="J69" s="2"/>
      <c r="K69" s="2"/>
      <c r="L69" s="2"/>
      <c r="M69" s="13"/>
      <c r="N69" s="2"/>
      <c r="O69" s="14"/>
      <c r="P69" s="2"/>
      <c r="Q69" s="2"/>
    </row>
    <row r="70" spans="1:18" ht="15" x14ac:dyDescent="0.25">
      <c r="A70" s="82" t="s">
        <v>124</v>
      </c>
      <c r="B70" s="2">
        <f>C70+D70</f>
        <v>12</v>
      </c>
      <c r="C70" s="2">
        <v>3</v>
      </c>
      <c r="D70" s="2">
        <v>9</v>
      </c>
      <c r="E70" s="3">
        <f t="shared" ref="E70:E75" si="17">D70/B70</f>
        <v>0.75</v>
      </c>
      <c r="F70" s="56">
        <v>0</v>
      </c>
      <c r="G70" s="56">
        <v>1</v>
      </c>
      <c r="H70" s="56">
        <v>2</v>
      </c>
      <c r="I70" s="56">
        <v>2</v>
      </c>
      <c r="J70" s="56">
        <v>0</v>
      </c>
      <c r="K70" s="56">
        <v>1</v>
      </c>
      <c r="L70" s="56">
        <v>2</v>
      </c>
      <c r="M70" s="13">
        <f t="shared" ref="M70:M75" si="18">SUM(F70:L70)</f>
        <v>8</v>
      </c>
      <c r="N70" s="2">
        <v>3</v>
      </c>
      <c r="O70" s="14">
        <f t="shared" ref="O70:O75" si="19">M70/(M70+N70)</f>
        <v>0.72727272727272729</v>
      </c>
      <c r="P70" s="2">
        <v>0</v>
      </c>
      <c r="Q70" s="2">
        <v>1</v>
      </c>
    </row>
    <row r="71" spans="1:18" ht="15" x14ac:dyDescent="0.25">
      <c r="A71" s="82" t="s">
        <v>125</v>
      </c>
      <c r="B71" s="2">
        <f>C71+D71</f>
        <v>1</v>
      </c>
      <c r="C71" s="2">
        <v>0</v>
      </c>
      <c r="D71" s="2">
        <v>1</v>
      </c>
      <c r="E71" s="3">
        <f t="shared" si="17"/>
        <v>1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13">
        <f t="shared" si="18"/>
        <v>0</v>
      </c>
      <c r="N71" s="2">
        <v>1</v>
      </c>
      <c r="O71" s="14">
        <f t="shared" si="19"/>
        <v>0</v>
      </c>
      <c r="P71" s="2">
        <v>0</v>
      </c>
      <c r="Q71" s="2">
        <v>0</v>
      </c>
    </row>
    <row r="72" spans="1:18" ht="15" x14ac:dyDescent="0.25">
      <c r="A72" s="82" t="s">
        <v>126</v>
      </c>
      <c r="B72" s="2">
        <f>C72+D72</f>
        <v>48</v>
      </c>
      <c r="C72" s="2">
        <v>25</v>
      </c>
      <c r="D72" s="2">
        <v>23</v>
      </c>
      <c r="E72" s="3">
        <f t="shared" si="17"/>
        <v>0.47916666666666669</v>
      </c>
      <c r="F72" s="56">
        <v>1</v>
      </c>
      <c r="G72" s="56">
        <v>6</v>
      </c>
      <c r="H72" s="56">
        <v>2</v>
      </c>
      <c r="I72" s="56">
        <v>1</v>
      </c>
      <c r="J72" s="56">
        <v>0</v>
      </c>
      <c r="K72" s="56">
        <v>1</v>
      </c>
      <c r="L72" s="56">
        <v>3</v>
      </c>
      <c r="M72" s="13">
        <f t="shared" si="18"/>
        <v>14</v>
      </c>
      <c r="N72" s="2">
        <v>25</v>
      </c>
      <c r="O72" s="14">
        <f t="shared" si="19"/>
        <v>0.35897435897435898</v>
      </c>
      <c r="P72" s="2">
        <v>5</v>
      </c>
      <c r="Q72" s="2">
        <v>4</v>
      </c>
    </row>
    <row r="73" spans="1:18" ht="15" x14ac:dyDescent="0.25">
      <c r="A73" s="25" t="s">
        <v>127</v>
      </c>
      <c r="B73" s="6">
        <f>C73+D73</f>
        <v>61</v>
      </c>
      <c r="C73" s="6">
        <f>SUM(C70:C72)</f>
        <v>28</v>
      </c>
      <c r="D73" s="6">
        <f>SUM(D70:D72)</f>
        <v>33</v>
      </c>
      <c r="E73" s="9">
        <f t="shared" si="17"/>
        <v>0.54098360655737709</v>
      </c>
      <c r="F73" s="6">
        <f t="shared" ref="F73:L73" si="20">SUM(F70:F72)</f>
        <v>1</v>
      </c>
      <c r="G73" s="6">
        <f t="shared" si="20"/>
        <v>7</v>
      </c>
      <c r="H73" s="6">
        <f t="shared" si="20"/>
        <v>4</v>
      </c>
      <c r="I73" s="6">
        <f t="shared" si="20"/>
        <v>3</v>
      </c>
      <c r="J73" s="6">
        <f t="shared" si="20"/>
        <v>0</v>
      </c>
      <c r="K73" s="6">
        <f t="shared" si="20"/>
        <v>2</v>
      </c>
      <c r="L73" s="6">
        <f t="shared" si="20"/>
        <v>5</v>
      </c>
      <c r="M73" s="13">
        <f t="shared" si="18"/>
        <v>22</v>
      </c>
      <c r="N73" s="6">
        <f>SUM(N70:N72)</f>
        <v>29</v>
      </c>
      <c r="O73" s="16">
        <f t="shared" si="19"/>
        <v>0.43137254901960786</v>
      </c>
      <c r="P73" s="6">
        <f>SUM(P70:P72)</f>
        <v>5</v>
      </c>
      <c r="Q73" s="6">
        <f>SUM(Q70:Q72)</f>
        <v>5</v>
      </c>
    </row>
    <row r="74" spans="1:18" ht="15" x14ac:dyDescent="0.25">
      <c r="A74" s="34" t="s">
        <v>84</v>
      </c>
      <c r="B74" s="54">
        <f>C74+D74</f>
        <v>60</v>
      </c>
      <c r="C74" s="54">
        <v>28</v>
      </c>
      <c r="D74" s="54">
        <v>32</v>
      </c>
      <c r="E74" s="52">
        <f t="shared" si="17"/>
        <v>0.53333333333333333</v>
      </c>
      <c r="F74" s="54">
        <v>1</v>
      </c>
      <c r="G74" s="54">
        <v>6</v>
      </c>
      <c r="H74" s="54">
        <v>4</v>
      </c>
      <c r="I74" s="54">
        <v>3</v>
      </c>
      <c r="J74" s="54">
        <v>0</v>
      </c>
      <c r="K74" s="54">
        <v>2</v>
      </c>
      <c r="L74" s="54">
        <v>5</v>
      </c>
      <c r="M74" s="42">
        <f t="shared" si="18"/>
        <v>21</v>
      </c>
      <c r="N74" s="54">
        <v>29</v>
      </c>
      <c r="O74" s="43">
        <f t="shared" si="19"/>
        <v>0.42</v>
      </c>
      <c r="P74" s="54">
        <v>5</v>
      </c>
      <c r="Q74" s="54">
        <v>5</v>
      </c>
    </row>
    <row r="75" spans="1:18" ht="15.75" x14ac:dyDescent="0.25">
      <c r="A75" s="46" t="s">
        <v>85</v>
      </c>
      <c r="B75" s="29">
        <f>SUM(C75:D75)</f>
        <v>2469</v>
      </c>
      <c r="C75" s="29">
        <f>C35+C47+C54+C59+C63+C68+C74</f>
        <v>1037</v>
      </c>
      <c r="D75" s="29">
        <f>D35+D47+D54+D59+D63+D68+D74</f>
        <v>1432</v>
      </c>
      <c r="E75" s="9">
        <f t="shared" si="17"/>
        <v>0.5799918995544755</v>
      </c>
      <c r="F75" s="29">
        <f t="shared" ref="F75:L75" si="21">F35+F47+F54+F59+F63+F68+F74</f>
        <v>5</v>
      </c>
      <c r="G75" s="29">
        <f t="shared" si="21"/>
        <v>320</v>
      </c>
      <c r="H75" s="29">
        <f t="shared" si="21"/>
        <v>337</v>
      </c>
      <c r="I75" s="29">
        <f t="shared" si="21"/>
        <v>347</v>
      </c>
      <c r="J75" s="29">
        <f t="shared" si="21"/>
        <v>1</v>
      </c>
      <c r="K75" s="29">
        <f t="shared" si="21"/>
        <v>30</v>
      </c>
      <c r="L75" s="29">
        <f t="shared" si="21"/>
        <v>75</v>
      </c>
      <c r="M75" s="58">
        <f t="shared" si="18"/>
        <v>1115</v>
      </c>
      <c r="N75" s="29">
        <f>N35+N47+N54+N59+N63+N68+N74</f>
        <v>973</v>
      </c>
      <c r="O75" s="16">
        <f t="shared" si="19"/>
        <v>0.53400383141762453</v>
      </c>
      <c r="P75" s="29">
        <f>P35+P47+P54+P59+P63+P68+P74</f>
        <v>262</v>
      </c>
      <c r="Q75" s="29">
        <f>Q35+Q47+Q54+Q59+Q63+Q68+Q74</f>
        <v>129</v>
      </c>
    </row>
    <row r="77" spans="1:18" x14ac:dyDescent="0.2">
      <c r="E77" s="57"/>
      <c r="M77" s="57"/>
      <c r="O77" s="57"/>
      <c r="R77" s="57"/>
    </row>
  </sheetData>
  <pageMargins left="0.7" right="0.7" top="0.75" bottom="0.75" header="0.3" footer="0.3"/>
  <pageSetup scale="48" orientation="portrait" r:id="rId1"/>
  <headerFooter>
    <oddHeader xml:space="preserve">&amp;L&amp;"-,Bold"&amp;11Program Level Data&amp;C&amp;"-,Bold"&amp;11Table 34&amp;R&amp;"-,Bold"&amp;11Undergraduate Degrees by Gender and Ethnicity </oddHeader>
    <oddFooter>&amp;L&amp;"-,Regular"&amp;11Office of Institutional Research, UMass Boston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83"/>
  <sheetViews>
    <sheetView zoomScaleNormal="100" workbookViewId="0">
      <selection activeCell="R5" sqref="R5"/>
    </sheetView>
  </sheetViews>
  <sheetFormatPr defaultColWidth="7.42578125" defaultRowHeight="15" x14ac:dyDescent="0.25"/>
  <cols>
    <col min="1" max="1" width="46" style="1" customWidth="1"/>
    <col min="2" max="2" width="6.42578125" style="2" customWidth="1"/>
    <col min="3" max="3" width="6" style="2" customWidth="1"/>
    <col min="4" max="5" width="8.85546875" style="2" customWidth="1"/>
    <col min="6" max="6" width="10.140625" style="2" customWidth="1"/>
    <col min="7" max="7" width="6.42578125" style="2" customWidth="1"/>
    <col min="8" max="10" width="10.140625" style="2" customWidth="1"/>
    <col min="11" max="11" width="8.85546875" style="2" customWidth="1"/>
    <col min="12" max="12" width="9.28515625" style="2" customWidth="1"/>
    <col min="13" max="13" width="10.140625" style="13" customWidth="1"/>
    <col min="14" max="14" width="7.28515625" style="2" customWidth="1"/>
    <col min="15" max="15" width="9.42578125" style="2" customWidth="1"/>
    <col min="16" max="16" width="12.140625" style="2" customWidth="1"/>
    <col min="17" max="17" width="10.140625" style="2" customWidth="1"/>
    <col min="18" max="16384" width="7.42578125" style="1"/>
  </cols>
  <sheetData>
    <row r="1" spans="1:17" ht="18" x14ac:dyDescent="0.25">
      <c r="A1" s="53" t="s">
        <v>130</v>
      </c>
    </row>
    <row r="2" spans="1:17" ht="15.75" x14ac:dyDescent="0.25">
      <c r="A2" s="24"/>
    </row>
    <row r="3" spans="1:17" ht="60.75" thickBot="1" x14ac:dyDescent="0.3">
      <c r="A3" s="31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  <c r="K3" s="32" t="s">
        <v>10</v>
      </c>
      <c r="L3" s="32" t="s">
        <v>11</v>
      </c>
      <c r="M3" s="33" t="s">
        <v>12</v>
      </c>
      <c r="N3" s="32" t="s">
        <v>13</v>
      </c>
      <c r="O3" s="32" t="s">
        <v>14</v>
      </c>
      <c r="P3" s="32" t="s">
        <v>15</v>
      </c>
      <c r="Q3" s="32" t="s">
        <v>16</v>
      </c>
    </row>
    <row r="4" spans="1:17" ht="15.75" x14ac:dyDescent="0.25">
      <c r="A4" s="35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2"/>
      <c r="N4" s="10"/>
      <c r="O4" s="10"/>
      <c r="P4" s="10"/>
      <c r="Q4" s="10"/>
    </row>
    <row r="5" spans="1:17" x14ac:dyDescent="0.25">
      <c r="A5" s="1" t="s">
        <v>105</v>
      </c>
      <c r="B5" s="2">
        <f>C5+D5</f>
        <v>3</v>
      </c>
      <c r="C5" s="2">
        <v>1</v>
      </c>
      <c r="D5" s="2">
        <v>2</v>
      </c>
      <c r="E5" s="3">
        <f t="shared" ref="E5:E36" si="0">D5/B5</f>
        <v>0.66666666666666663</v>
      </c>
      <c r="F5" s="2">
        <v>0</v>
      </c>
      <c r="G5" s="2">
        <v>0</v>
      </c>
      <c r="H5" s="2">
        <v>3</v>
      </c>
      <c r="I5" s="2">
        <v>0</v>
      </c>
      <c r="J5" s="2">
        <v>0</v>
      </c>
      <c r="K5" s="2">
        <v>0</v>
      </c>
      <c r="L5" s="2">
        <v>0</v>
      </c>
      <c r="M5" s="13">
        <f>SUM(F5:L5)</f>
        <v>3</v>
      </c>
      <c r="N5" s="2">
        <v>0</v>
      </c>
      <c r="O5" s="14">
        <f>M5/(M5+N5)</f>
        <v>1</v>
      </c>
      <c r="P5" s="2">
        <v>0</v>
      </c>
      <c r="Q5" s="2">
        <v>0</v>
      </c>
    </row>
    <row r="6" spans="1:17" x14ac:dyDescent="0.25">
      <c r="A6" s="1" t="s">
        <v>98</v>
      </c>
      <c r="B6" s="2">
        <f t="shared" ref="B6:B34" si="1">C6+D6</f>
        <v>6</v>
      </c>
      <c r="C6" s="2">
        <v>3</v>
      </c>
      <c r="D6" s="2">
        <v>3</v>
      </c>
      <c r="E6" s="3">
        <f t="shared" si="0"/>
        <v>0.5</v>
      </c>
      <c r="F6" s="2">
        <v>0</v>
      </c>
      <c r="G6" s="2">
        <v>1</v>
      </c>
      <c r="H6" s="2">
        <v>2</v>
      </c>
      <c r="I6" s="2">
        <v>1</v>
      </c>
      <c r="J6" s="2">
        <v>0</v>
      </c>
      <c r="K6" s="2">
        <v>0</v>
      </c>
      <c r="L6" s="2">
        <v>0</v>
      </c>
      <c r="M6" s="13">
        <f>SUM(F6:L6)</f>
        <v>4</v>
      </c>
      <c r="N6" s="2">
        <v>2</v>
      </c>
      <c r="O6" s="14">
        <f t="shared" ref="O6:O63" si="2">M6/(M6+N6)</f>
        <v>0.66666666666666663</v>
      </c>
      <c r="P6" s="2">
        <v>0</v>
      </c>
      <c r="Q6" s="2">
        <v>0</v>
      </c>
    </row>
    <row r="7" spans="1:17" x14ac:dyDescent="0.25">
      <c r="A7" s="1" t="s">
        <v>99</v>
      </c>
      <c r="B7" s="2">
        <f t="shared" si="1"/>
        <v>31</v>
      </c>
      <c r="C7" s="2">
        <v>10</v>
      </c>
      <c r="D7" s="2">
        <v>21</v>
      </c>
      <c r="E7" s="3">
        <f t="shared" si="0"/>
        <v>0.67741935483870963</v>
      </c>
      <c r="F7" s="2">
        <v>1</v>
      </c>
      <c r="G7" s="2">
        <v>2</v>
      </c>
      <c r="H7" s="2">
        <v>1</v>
      </c>
      <c r="I7" s="2">
        <v>8</v>
      </c>
      <c r="J7" s="2">
        <v>0</v>
      </c>
      <c r="K7" s="2">
        <v>0</v>
      </c>
      <c r="L7" s="2">
        <v>1</v>
      </c>
      <c r="M7" s="13">
        <f t="shared" ref="M7:M63" si="3">SUM(F7:L7)</f>
        <v>13</v>
      </c>
      <c r="N7" s="2">
        <v>17</v>
      </c>
      <c r="O7" s="14">
        <f t="shared" si="2"/>
        <v>0.43333333333333335</v>
      </c>
      <c r="P7" s="2">
        <v>0</v>
      </c>
      <c r="Q7" s="2">
        <v>1</v>
      </c>
    </row>
    <row r="8" spans="1:17" x14ac:dyDescent="0.25">
      <c r="A8" s="1" t="s">
        <v>22</v>
      </c>
      <c r="B8" s="2">
        <f t="shared" si="1"/>
        <v>32</v>
      </c>
      <c r="C8" s="2">
        <v>12</v>
      </c>
      <c r="D8" s="2">
        <v>20</v>
      </c>
      <c r="E8" s="3">
        <f t="shared" si="0"/>
        <v>0.625</v>
      </c>
      <c r="F8" s="2">
        <v>0</v>
      </c>
      <c r="G8" s="2">
        <v>5</v>
      </c>
      <c r="H8" s="2">
        <v>3</v>
      </c>
      <c r="I8" s="2">
        <v>5</v>
      </c>
      <c r="J8" s="2">
        <v>0</v>
      </c>
      <c r="K8" s="2">
        <v>0</v>
      </c>
      <c r="L8" s="2">
        <v>1</v>
      </c>
      <c r="M8" s="13">
        <f t="shared" si="3"/>
        <v>14</v>
      </c>
      <c r="N8" s="2">
        <v>14</v>
      </c>
      <c r="O8" s="14">
        <f t="shared" si="2"/>
        <v>0.5</v>
      </c>
      <c r="P8" s="2">
        <v>1</v>
      </c>
      <c r="Q8" s="2">
        <v>3</v>
      </c>
    </row>
    <row r="9" spans="1:17" x14ac:dyDescent="0.25">
      <c r="A9" s="1" t="s">
        <v>23</v>
      </c>
      <c r="B9" s="2">
        <f t="shared" si="1"/>
        <v>5</v>
      </c>
      <c r="C9" s="2">
        <v>3</v>
      </c>
      <c r="D9" s="2">
        <v>2</v>
      </c>
      <c r="E9" s="3">
        <f t="shared" si="0"/>
        <v>0.4</v>
      </c>
      <c r="F9" s="2">
        <v>0</v>
      </c>
      <c r="G9" s="2">
        <v>1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13">
        <f t="shared" si="3"/>
        <v>1</v>
      </c>
      <c r="N9" s="2">
        <v>3</v>
      </c>
      <c r="O9" s="14">
        <f t="shared" si="2"/>
        <v>0.25</v>
      </c>
      <c r="P9" s="2">
        <v>1</v>
      </c>
      <c r="Q9" s="2">
        <v>0</v>
      </c>
    </row>
    <row r="10" spans="1:17" x14ac:dyDescent="0.25">
      <c r="A10" s="1" t="s">
        <v>87</v>
      </c>
      <c r="B10" s="2">
        <f t="shared" si="1"/>
        <v>1</v>
      </c>
      <c r="C10" s="2">
        <v>0</v>
      </c>
      <c r="D10" s="2">
        <v>1</v>
      </c>
      <c r="E10" s="3">
        <v>0</v>
      </c>
      <c r="F10" s="2">
        <v>0</v>
      </c>
      <c r="G10" s="2">
        <v>0</v>
      </c>
      <c r="H10" s="2">
        <v>0</v>
      </c>
      <c r="I10" s="2">
        <v>1</v>
      </c>
      <c r="J10" s="2">
        <v>0</v>
      </c>
      <c r="K10" s="2">
        <v>0</v>
      </c>
      <c r="L10" s="2">
        <v>0</v>
      </c>
      <c r="M10" s="13">
        <f t="shared" si="3"/>
        <v>1</v>
      </c>
      <c r="N10" s="2">
        <v>0</v>
      </c>
      <c r="O10" s="14">
        <v>0</v>
      </c>
      <c r="P10" s="2">
        <v>0</v>
      </c>
      <c r="Q10" s="2">
        <v>0</v>
      </c>
    </row>
    <row r="11" spans="1:17" x14ac:dyDescent="0.25">
      <c r="A11" s="1" t="s">
        <v>24</v>
      </c>
      <c r="B11" s="2">
        <f t="shared" si="1"/>
        <v>2</v>
      </c>
      <c r="C11" s="2">
        <v>0</v>
      </c>
      <c r="D11" s="2">
        <v>2</v>
      </c>
      <c r="E11" s="3">
        <f t="shared" si="0"/>
        <v>1</v>
      </c>
      <c r="F11" s="2">
        <v>0</v>
      </c>
      <c r="G11" s="2">
        <v>0</v>
      </c>
      <c r="H11" s="2">
        <v>1</v>
      </c>
      <c r="I11" s="2">
        <v>0</v>
      </c>
      <c r="J11" s="2">
        <v>0</v>
      </c>
      <c r="K11" s="2">
        <v>0</v>
      </c>
      <c r="L11" s="2">
        <v>0</v>
      </c>
      <c r="M11" s="13">
        <f t="shared" si="3"/>
        <v>1</v>
      </c>
      <c r="N11" s="2">
        <v>1</v>
      </c>
      <c r="O11" s="14">
        <f t="shared" si="2"/>
        <v>0.5</v>
      </c>
      <c r="P11" s="2">
        <v>0</v>
      </c>
      <c r="Q11" s="2">
        <v>0</v>
      </c>
    </row>
    <row r="12" spans="1:17" x14ac:dyDescent="0.25">
      <c r="A12" s="1" t="s">
        <v>25</v>
      </c>
      <c r="B12" s="2">
        <f t="shared" si="1"/>
        <v>99</v>
      </c>
      <c r="C12" s="2">
        <v>37</v>
      </c>
      <c r="D12" s="2">
        <v>62</v>
      </c>
      <c r="E12" s="3">
        <f t="shared" si="0"/>
        <v>0.6262626262626263</v>
      </c>
      <c r="F12" s="2">
        <v>0</v>
      </c>
      <c r="G12" s="2">
        <v>8</v>
      </c>
      <c r="H12" s="2">
        <v>15</v>
      </c>
      <c r="I12" s="2">
        <v>13</v>
      </c>
      <c r="J12" s="2">
        <v>0</v>
      </c>
      <c r="K12" s="2">
        <v>0</v>
      </c>
      <c r="L12" s="2">
        <v>1</v>
      </c>
      <c r="M12" s="13">
        <f t="shared" si="3"/>
        <v>37</v>
      </c>
      <c r="N12" s="2">
        <v>46</v>
      </c>
      <c r="O12" s="14">
        <f t="shared" si="2"/>
        <v>0.44578313253012047</v>
      </c>
      <c r="P12" s="2">
        <v>12</v>
      </c>
      <c r="Q12" s="2">
        <v>4</v>
      </c>
    </row>
    <row r="13" spans="1:17" x14ac:dyDescent="0.25">
      <c r="A13" s="1" t="s">
        <v>107</v>
      </c>
      <c r="B13" s="2">
        <f t="shared" si="1"/>
        <v>119</v>
      </c>
      <c r="C13" s="2">
        <v>48</v>
      </c>
      <c r="D13" s="2">
        <v>71</v>
      </c>
      <c r="E13" s="3">
        <f t="shared" si="0"/>
        <v>0.59663865546218486</v>
      </c>
      <c r="F13" s="2">
        <v>0</v>
      </c>
      <c r="G13" s="2">
        <v>6</v>
      </c>
      <c r="H13" s="2">
        <v>26</v>
      </c>
      <c r="I13" s="2">
        <v>30</v>
      </c>
      <c r="J13" s="2">
        <v>0</v>
      </c>
      <c r="K13" s="2">
        <v>4</v>
      </c>
      <c r="L13" s="2">
        <v>3</v>
      </c>
      <c r="M13" s="13">
        <f t="shared" si="3"/>
        <v>69</v>
      </c>
      <c r="N13" s="2">
        <v>45</v>
      </c>
      <c r="O13" s="14">
        <f t="shared" si="2"/>
        <v>0.60526315789473684</v>
      </c>
      <c r="P13" s="2">
        <v>0</v>
      </c>
      <c r="Q13" s="2">
        <v>5</v>
      </c>
    </row>
    <row r="14" spans="1:17" x14ac:dyDescent="0.25">
      <c r="A14" s="1" t="s">
        <v>27</v>
      </c>
      <c r="B14" s="2">
        <f t="shared" si="1"/>
        <v>139</v>
      </c>
      <c r="C14" s="2">
        <v>93</v>
      </c>
      <c r="D14" s="2">
        <v>46</v>
      </c>
      <c r="E14" s="3">
        <f t="shared" si="0"/>
        <v>0.33093525179856115</v>
      </c>
      <c r="F14" s="2">
        <v>0</v>
      </c>
      <c r="G14" s="2">
        <v>17</v>
      </c>
      <c r="H14" s="2">
        <v>6</v>
      </c>
      <c r="I14" s="2">
        <v>10</v>
      </c>
      <c r="J14" s="2">
        <v>0</v>
      </c>
      <c r="K14" s="2">
        <v>1</v>
      </c>
      <c r="L14" s="2">
        <v>2</v>
      </c>
      <c r="M14" s="13">
        <f t="shared" si="3"/>
        <v>36</v>
      </c>
      <c r="N14" s="2">
        <v>24</v>
      </c>
      <c r="O14" s="14">
        <f t="shared" si="2"/>
        <v>0.6</v>
      </c>
      <c r="P14" s="2">
        <v>73</v>
      </c>
      <c r="Q14" s="2">
        <v>6</v>
      </c>
    </row>
    <row r="15" spans="1:17" x14ac:dyDescent="0.25">
      <c r="A15" s="1" t="s">
        <v>28</v>
      </c>
      <c r="B15" s="2">
        <f t="shared" si="1"/>
        <v>93</v>
      </c>
      <c r="C15" s="2">
        <v>28</v>
      </c>
      <c r="D15" s="2">
        <v>65</v>
      </c>
      <c r="E15" s="3">
        <f t="shared" si="0"/>
        <v>0.69892473118279574</v>
      </c>
      <c r="F15" s="2">
        <v>0</v>
      </c>
      <c r="G15" s="2">
        <v>7</v>
      </c>
      <c r="H15" s="2">
        <v>7</v>
      </c>
      <c r="I15" s="2">
        <v>9</v>
      </c>
      <c r="J15" s="2">
        <v>0</v>
      </c>
      <c r="K15" s="2">
        <v>0</v>
      </c>
      <c r="L15" s="2">
        <v>0</v>
      </c>
      <c r="M15" s="13">
        <f t="shared" si="3"/>
        <v>23</v>
      </c>
      <c r="N15" s="2">
        <v>58</v>
      </c>
      <c r="O15" s="14">
        <f t="shared" si="2"/>
        <v>0.2839506172839506</v>
      </c>
      <c r="P15" s="2">
        <v>3</v>
      </c>
      <c r="Q15" s="2">
        <v>9</v>
      </c>
    </row>
    <row r="16" spans="1:17" x14ac:dyDescent="0.25">
      <c r="A16" s="1" t="s">
        <v>129</v>
      </c>
      <c r="B16" s="2">
        <f t="shared" si="1"/>
        <v>3</v>
      </c>
      <c r="C16" s="2">
        <v>1</v>
      </c>
      <c r="D16" s="2">
        <v>2</v>
      </c>
      <c r="E16" s="3">
        <f t="shared" si="0"/>
        <v>0.66666666666666663</v>
      </c>
      <c r="F16" s="2">
        <v>0</v>
      </c>
      <c r="G16" s="2">
        <v>2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13">
        <f t="shared" si="3"/>
        <v>2</v>
      </c>
      <c r="N16" s="2">
        <v>0</v>
      </c>
      <c r="O16" s="14">
        <f t="shared" si="2"/>
        <v>1</v>
      </c>
      <c r="P16" s="2">
        <v>0</v>
      </c>
      <c r="Q16" s="2">
        <v>1</v>
      </c>
    </row>
    <row r="17" spans="1:17" x14ac:dyDescent="0.25">
      <c r="A17" s="1" t="s">
        <v>30</v>
      </c>
      <c r="B17" s="2">
        <f t="shared" si="1"/>
        <v>4</v>
      </c>
      <c r="C17" s="2">
        <v>1</v>
      </c>
      <c r="D17" s="2">
        <v>3</v>
      </c>
      <c r="E17" s="3">
        <f t="shared" si="0"/>
        <v>0.75</v>
      </c>
      <c r="F17" s="2">
        <v>0</v>
      </c>
      <c r="G17" s="2">
        <v>0</v>
      </c>
      <c r="H17" s="2">
        <v>2</v>
      </c>
      <c r="I17" s="2">
        <v>0</v>
      </c>
      <c r="J17" s="2">
        <v>0</v>
      </c>
      <c r="K17" s="2">
        <v>0</v>
      </c>
      <c r="L17" s="2">
        <v>1</v>
      </c>
      <c r="M17" s="13">
        <f t="shared" si="3"/>
        <v>3</v>
      </c>
      <c r="N17" s="2">
        <v>1</v>
      </c>
      <c r="O17" s="14">
        <f t="shared" si="2"/>
        <v>0.75</v>
      </c>
      <c r="P17" s="2">
        <v>0</v>
      </c>
      <c r="Q17" s="2">
        <v>0</v>
      </c>
    </row>
    <row r="18" spans="1:17" x14ac:dyDescent="0.25">
      <c r="A18" s="1" t="s">
        <v>32</v>
      </c>
      <c r="B18" s="2">
        <f t="shared" si="1"/>
        <v>28</v>
      </c>
      <c r="C18" s="2">
        <v>17</v>
      </c>
      <c r="D18" s="2">
        <v>11</v>
      </c>
      <c r="E18" s="3">
        <f t="shared" si="0"/>
        <v>0.39285714285714285</v>
      </c>
      <c r="F18" s="2">
        <v>0</v>
      </c>
      <c r="G18" s="2">
        <v>0</v>
      </c>
      <c r="H18" s="2">
        <v>3</v>
      </c>
      <c r="I18" s="2">
        <v>1</v>
      </c>
      <c r="J18" s="2">
        <v>0</v>
      </c>
      <c r="K18" s="2">
        <v>0</v>
      </c>
      <c r="L18" s="2">
        <v>2</v>
      </c>
      <c r="M18" s="13">
        <f t="shared" si="3"/>
        <v>6</v>
      </c>
      <c r="N18" s="2">
        <v>21</v>
      </c>
      <c r="O18" s="14">
        <f t="shared" si="2"/>
        <v>0.22222222222222221</v>
      </c>
      <c r="P18" s="2">
        <v>0</v>
      </c>
      <c r="Q18" s="2">
        <v>1</v>
      </c>
    </row>
    <row r="19" spans="1:17" x14ac:dyDescent="0.25">
      <c r="A19" s="1" t="s">
        <v>109</v>
      </c>
      <c r="B19" s="2">
        <f t="shared" si="1"/>
        <v>2</v>
      </c>
      <c r="C19" s="2">
        <v>2</v>
      </c>
      <c r="D19" s="2">
        <v>0</v>
      </c>
      <c r="E19" s="3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13">
        <v>0</v>
      </c>
      <c r="N19" s="2">
        <v>2</v>
      </c>
      <c r="O19" s="14">
        <f t="shared" si="2"/>
        <v>0</v>
      </c>
      <c r="P19" s="2">
        <v>0</v>
      </c>
      <c r="Q19" s="2">
        <v>0</v>
      </c>
    </row>
    <row r="20" spans="1:17" x14ac:dyDescent="0.25">
      <c r="A20" s="1" t="s">
        <v>34</v>
      </c>
      <c r="B20" s="2">
        <f>C20+D20</f>
        <v>44</v>
      </c>
      <c r="C20" s="2">
        <v>8</v>
      </c>
      <c r="D20" s="2">
        <v>36</v>
      </c>
      <c r="E20" s="3">
        <f>D20/B20</f>
        <v>0.81818181818181823</v>
      </c>
      <c r="F20" s="2">
        <v>0</v>
      </c>
      <c r="G20" s="2">
        <v>3</v>
      </c>
      <c r="H20" s="2">
        <v>15</v>
      </c>
      <c r="I20" s="2">
        <v>10</v>
      </c>
      <c r="J20" s="2">
        <v>0</v>
      </c>
      <c r="K20" s="2">
        <v>1</v>
      </c>
      <c r="L20" s="2">
        <v>0</v>
      </c>
      <c r="M20" s="13">
        <f>SUM(F20:L20)</f>
        <v>29</v>
      </c>
      <c r="N20" s="2">
        <v>8</v>
      </c>
      <c r="O20" s="14">
        <f>M20/(M20+N20)</f>
        <v>0.78378378378378377</v>
      </c>
      <c r="P20" s="2">
        <v>0</v>
      </c>
      <c r="Q20" s="2">
        <v>7</v>
      </c>
    </row>
    <row r="21" spans="1:17" x14ac:dyDescent="0.25">
      <c r="A21" s="1" t="s">
        <v>93</v>
      </c>
      <c r="B21" s="2">
        <f>C21+D21</f>
        <v>9</v>
      </c>
      <c r="C21" s="2">
        <v>6</v>
      </c>
      <c r="D21" s="2">
        <v>3</v>
      </c>
      <c r="E21" s="3">
        <f>D21/B21</f>
        <v>0.33333333333333331</v>
      </c>
      <c r="F21" s="2">
        <v>0</v>
      </c>
      <c r="G21" s="2">
        <v>1</v>
      </c>
      <c r="H21" s="2">
        <v>1</v>
      </c>
      <c r="I21" s="2">
        <v>1</v>
      </c>
      <c r="J21" s="2">
        <v>0</v>
      </c>
      <c r="K21" s="2">
        <v>0</v>
      </c>
      <c r="L21" s="2">
        <v>0</v>
      </c>
      <c r="M21" s="13">
        <f>SUM(F21:L21)</f>
        <v>3</v>
      </c>
      <c r="N21" s="2">
        <v>5</v>
      </c>
      <c r="O21" s="14">
        <f>M21/(M21+N21)</f>
        <v>0.375</v>
      </c>
      <c r="P21" s="2">
        <v>1</v>
      </c>
      <c r="Q21" s="2">
        <v>0</v>
      </c>
    </row>
    <row r="22" spans="1:17" x14ac:dyDescent="0.25">
      <c r="A22" s="1" t="s">
        <v>90</v>
      </c>
      <c r="B22" s="2">
        <f>C22+D22</f>
        <v>2</v>
      </c>
      <c r="C22" s="2">
        <v>1</v>
      </c>
      <c r="D22" s="2">
        <v>1</v>
      </c>
      <c r="E22" s="3">
        <f>D22/B22</f>
        <v>0.5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13">
        <f>SUM(F22:L22)</f>
        <v>0</v>
      </c>
      <c r="N22" s="2">
        <v>2</v>
      </c>
      <c r="O22" s="14">
        <f>M22/(M22+N22)</f>
        <v>0</v>
      </c>
      <c r="P22" s="2">
        <v>0</v>
      </c>
      <c r="Q22" s="2">
        <v>0</v>
      </c>
    </row>
    <row r="23" spans="1:17" x14ac:dyDescent="0.25">
      <c r="A23" s="1" t="s">
        <v>110</v>
      </c>
      <c r="B23" s="2">
        <f t="shared" si="1"/>
        <v>8</v>
      </c>
      <c r="C23" s="2">
        <v>4</v>
      </c>
      <c r="D23" s="2">
        <v>4</v>
      </c>
      <c r="E23" s="3">
        <f>D23/B23</f>
        <v>0.5</v>
      </c>
      <c r="F23" s="2">
        <v>0</v>
      </c>
      <c r="G23" s="2">
        <v>0</v>
      </c>
      <c r="H23" s="2">
        <v>0</v>
      </c>
      <c r="I23" s="2">
        <v>4</v>
      </c>
      <c r="J23" s="2">
        <v>0</v>
      </c>
      <c r="K23" s="2">
        <v>0</v>
      </c>
      <c r="L23" s="2">
        <v>0</v>
      </c>
      <c r="M23" s="13">
        <f>SUM(F23:L23)</f>
        <v>4</v>
      </c>
      <c r="N23" s="2">
        <v>3</v>
      </c>
      <c r="O23" s="14">
        <f>M23/(M23+N23)</f>
        <v>0.5714285714285714</v>
      </c>
      <c r="P23" s="2">
        <v>0</v>
      </c>
      <c r="Q23" s="2">
        <v>1</v>
      </c>
    </row>
    <row r="24" spans="1:17" x14ac:dyDescent="0.25">
      <c r="A24" s="1" t="s">
        <v>37</v>
      </c>
      <c r="B24" s="2">
        <f t="shared" si="1"/>
        <v>2</v>
      </c>
      <c r="C24" s="2">
        <v>0</v>
      </c>
      <c r="D24" s="2">
        <v>2</v>
      </c>
      <c r="E24" s="3">
        <f>D24/B24</f>
        <v>1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13">
        <f>SUM(F24:L24)</f>
        <v>0</v>
      </c>
      <c r="N24" s="2">
        <v>2</v>
      </c>
      <c r="O24" s="14">
        <f>M24/(M24+N24)</f>
        <v>0</v>
      </c>
      <c r="P24" s="2">
        <v>0</v>
      </c>
      <c r="Q24" s="2">
        <v>0</v>
      </c>
    </row>
    <row r="25" spans="1:17" x14ac:dyDescent="0.25">
      <c r="A25" s="1" t="s">
        <v>39</v>
      </c>
      <c r="B25" s="2">
        <f t="shared" si="1"/>
        <v>12</v>
      </c>
      <c r="C25" s="2">
        <v>10</v>
      </c>
      <c r="D25" s="2">
        <v>2</v>
      </c>
      <c r="E25" s="3">
        <f t="shared" si="0"/>
        <v>0.16666666666666666</v>
      </c>
      <c r="F25" s="2">
        <v>0</v>
      </c>
      <c r="G25" s="2">
        <v>0</v>
      </c>
      <c r="H25" s="2">
        <v>2</v>
      </c>
      <c r="I25" s="2">
        <v>2</v>
      </c>
      <c r="J25" s="2">
        <v>0</v>
      </c>
      <c r="K25" s="2">
        <v>0</v>
      </c>
      <c r="L25" s="2">
        <v>0</v>
      </c>
      <c r="M25" s="13">
        <f t="shared" si="3"/>
        <v>4</v>
      </c>
      <c r="N25" s="2">
        <v>7</v>
      </c>
      <c r="O25" s="14">
        <f t="shared" si="2"/>
        <v>0.36363636363636365</v>
      </c>
      <c r="P25" s="2">
        <v>0</v>
      </c>
      <c r="Q25" s="2">
        <v>1</v>
      </c>
    </row>
    <row r="26" spans="1:17" x14ac:dyDescent="0.25">
      <c r="A26" s="1" t="s">
        <v>41</v>
      </c>
      <c r="B26" s="2">
        <f t="shared" si="1"/>
        <v>20</v>
      </c>
      <c r="C26" s="2">
        <v>11</v>
      </c>
      <c r="D26" s="2">
        <v>9</v>
      </c>
      <c r="E26" s="3">
        <f t="shared" si="0"/>
        <v>0.45</v>
      </c>
      <c r="F26" s="2">
        <v>0</v>
      </c>
      <c r="G26" s="2">
        <v>2</v>
      </c>
      <c r="H26" s="2">
        <v>1</v>
      </c>
      <c r="I26" s="2">
        <v>3</v>
      </c>
      <c r="J26" s="2">
        <v>0</v>
      </c>
      <c r="K26" s="2">
        <v>0</v>
      </c>
      <c r="L26" s="2">
        <v>1</v>
      </c>
      <c r="M26" s="13">
        <f t="shared" si="3"/>
        <v>7</v>
      </c>
      <c r="N26" s="2">
        <v>11</v>
      </c>
      <c r="O26" s="14">
        <f t="shared" si="2"/>
        <v>0.3888888888888889</v>
      </c>
      <c r="P26" s="2">
        <v>0</v>
      </c>
      <c r="Q26" s="2">
        <v>2</v>
      </c>
    </row>
    <row r="27" spans="1:17" x14ac:dyDescent="0.25">
      <c r="A27" s="1" t="s">
        <v>131</v>
      </c>
      <c r="B27" s="2">
        <f t="shared" si="1"/>
        <v>6</v>
      </c>
      <c r="C27" s="2">
        <v>3</v>
      </c>
      <c r="D27" s="2">
        <v>3</v>
      </c>
      <c r="E27" s="3">
        <f>D27/B27</f>
        <v>0.5</v>
      </c>
      <c r="F27" s="2">
        <v>0</v>
      </c>
      <c r="G27" s="2">
        <v>0</v>
      </c>
      <c r="H27" s="2">
        <v>1</v>
      </c>
      <c r="I27" s="2">
        <v>1</v>
      </c>
      <c r="J27" s="2">
        <v>0</v>
      </c>
      <c r="K27" s="2">
        <v>0</v>
      </c>
      <c r="L27" s="2">
        <v>0</v>
      </c>
      <c r="M27" s="13">
        <f t="shared" si="3"/>
        <v>2</v>
      </c>
      <c r="N27" s="2">
        <v>4</v>
      </c>
      <c r="O27" s="14">
        <f t="shared" si="2"/>
        <v>0.33333333333333331</v>
      </c>
      <c r="P27" s="2">
        <v>0</v>
      </c>
      <c r="Q27" s="2">
        <v>0</v>
      </c>
    </row>
    <row r="28" spans="1:17" x14ac:dyDescent="0.25">
      <c r="A28" s="1" t="s">
        <v>42</v>
      </c>
      <c r="B28" s="2">
        <f t="shared" si="1"/>
        <v>78</v>
      </c>
      <c r="C28" s="2">
        <v>44</v>
      </c>
      <c r="D28" s="2">
        <v>34</v>
      </c>
      <c r="E28" s="3">
        <f t="shared" si="0"/>
        <v>0.4358974358974359</v>
      </c>
      <c r="F28" s="2">
        <v>0</v>
      </c>
      <c r="G28" s="2">
        <v>6</v>
      </c>
      <c r="H28" s="2">
        <v>11</v>
      </c>
      <c r="I28" s="2">
        <v>13</v>
      </c>
      <c r="J28" s="2">
        <v>0</v>
      </c>
      <c r="K28" s="2">
        <v>1</v>
      </c>
      <c r="L28" s="2">
        <v>2</v>
      </c>
      <c r="M28" s="13">
        <f t="shared" si="3"/>
        <v>33</v>
      </c>
      <c r="N28" s="2">
        <v>30</v>
      </c>
      <c r="O28" s="14">
        <f t="shared" si="2"/>
        <v>0.52380952380952384</v>
      </c>
      <c r="P28" s="2">
        <v>6</v>
      </c>
      <c r="Q28" s="2">
        <v>9</v>
      </c>
    </row>
    <row r="29" spans="1:17" x14ac:dyDescent="0.25">
      <c r="A29" s="1" t="s">
        <v>43</v>
      </c>
      <c r="B29" s="2">
        <f t="shared" si="1"/>
        <v>250</v>
      </c>
      <c r="C29" s="2">
        <v>56</v>
      </c>
      <c r="D29" s="2">
        <v>194</v>
      </c>
      <c r="E29" s="3">
        <f t="shared" si="0"/>
        <v>0.77600000000000002</v>
      </c>
      <c r="F29" s="2">
        <v>1</v>
      </c>
      <c r="G29" s="2">
        <v>19</v>
      </c>
      <c r="H29" s="2">
        <v>60</v>
      </c>
      <c r="I29" s="2">
        <v>52</v>
      </c>
      <c r="J29" s="2">
        <v>0</v>
      </c>
      <c r="K29" s="2">
        <v>4</v>
      </c>
      <c r="L29" s="2">
        <v>5</v>
      </c>
      <c r="M29" s="13">
        <f t="shared" si="3"/>
        <v>141</v>
      </c>
      <c r="N29" s="2">
        <v>78</v>
      </c>
      <c r="O29" s="14">
        <f t="shared" si="2"/>
        <v>0.64383561643835618</v>
      </c>
      <c r="P29" s="2">
        <v>16</v>
      </c>
      <c r="Q29" s="2">
        <v>15</v>
      </c>
    </row>
    <row r="30" spans="1:17" x14ac:dyDescent="0.25">
      <c r="A30" s="1" t="s">
        <v>112</v>
      </c>
      <c r="B30" s="2">
        <f t="shared" si="1"/>
        <v>26</v>
      </c>
      <c r="C30" s="2">
        <v>5</v>
      </c>
      <c r="D30" s="2">
        <v>21</v>
      </c>
      <c r="E30" s="3">
        <f t="shared" si="0"/>
        <v>0.80769230769230771</v>
      </c>
      <c r="F30" s="2">
        <v>0</v>
      </c>
      <c r="G30" s="2">
        <v>2</v>
      </c>
      <c r="H30" s="2">
        <v>3</v>
      </c>
      <c r="I30" s="2">
        <v>11</v>
      </c>
      <c r="J30" s="2">
        <v>0</v>
      </c>
      <c r="K30" s="2">
        <v>2</v>
      </c>
      <c r="L30" s="2">
        <v>0</v>
      </c>
      <c r="M30" s="13">
        <f t="shared" si="3"/>
        <v>18</v>
      </c>
      <c r="N30" s="2">
        <v>4</v>
      </c>
      <c r="O30" s="14">
        <f t="shared" si="2"/>
        <v>0.81818181818181823</v>
      </c>
      <c r="P30" s="2">
        <v>1</v>
      </c>
      <c r="Q30" s="2">
        <v>3</v>
      </c>
    </row>
    <row r="31" spans="1:17" x14ac:dyDescent="0.25">
      <c r="A31" s="1" t="s">
        <v>45</v>
      </c>
      <c r="B31" s="2">
        <f t="shared" si="1"/>
        <v>82</v>
      </c>
      <c r="C31" s="2">
        <v>31</v>
      </c>
      <c r="D31" s="2">
        <v>51</v>
      </c>
      <c r="E31" s="3">
        <f t="shared" si="0"/>
        <v>0.62195121951219512</v>
      </c>
      <c r="F31" s="2">
        <v>0</v>
      </c>
      <c r="G31" s="2">
        <v>7</v>
      </c>
      <c r="H31" s="2">
        <v>20</v>
      </c>
      <c r="I31" s="2">
        <v>16</v>
      </c>
      <c r="J31" s="2">
        <v>0</v>
      </c>
      <c r="K31" s="2">
        <v>1</v>
      </c>
      <c r="L31" s="2">
        <v>0</v>
      </c>
      <c r="M31" s="13">
        <f t="shared" si="3"/>
        <v>44</v>
      </c>
      <c r="N31" s="2">
        <v>31</v>
      </c>
      <c r="O31" s="14">
        <f t="shared" si="2"/>
        <v>0.58666666666666667</v>
      </c>
      <c r="P31" s="2">
        <v>1</v>
      </c>
      <c r="Q31" s="2">
        <v>6</v>
      </c>
    </row>
    <row r="32" spans="1:17" x14ac:dyDescent="0.25">
      <c r="A32" s="1" t="s">
        <v>46</v>
      </c>
      <c r="B32" s="2">
        <f t="shared" si="1"/>
        <v>13</v>
      </c>
      <c r="C32" s="2">
        <v>3</v>
      </c>
      <c r="D32" s="2">
        <v>10</v>
      </c>
      <c r="E32" s="3">
        <f t="shared" si="0"/>
        <v>0.76923076923076927</v>
      </c>
      <c r="F32" s="2">
        <v>0</v>
      </c>
      <c r="G32" s="2">
        <v>0</v>
      </c>
      <c r="H32" s="2">
        <v>4</v>
      </c>
      <c r="I32" s="2">
        <v>0</v>
      </c>
      <c r="J32" s="2">
        <v>0</v>
      </c>
      <c r="K32" s="2">
        <v>0</v>
      </c>
      <c r="L32" s="2">
        <v>0</v>
      </c>
      <c r="M32" s="13">
        <f t="shared" si="3"/>
        <v>4</v>
      </c>
      <c r="N32" s="2">
        <v>8</v>
      </c>
      <c r="O32" s="14">
        <f t="shared" si="2"/>
        <v>0.33333333333333331</v>
      </c>
      <c r="P32" s="2">
        <v>0</v>
      </c>
      <c r="Q32" s="2">
        <v>1</v>
      </c>
    </row>
    <row r="33" spans="1:17" x14ac:dyDescent="0.25">
      <c r="A33" s="1" t="s">
        <v>113</v>
      </c>
      <c r="B33" s="2">
        <f t="shared" si="1"/>
        <v>12</v>
      </c>
      <c r="C33" s="2">
        <v>0</v>
      </c>
      <c r="D33" s="2">
        <v>12</v>
      </c>
      <c r="E33" s="3">
        <f t="shared" si="0"/>
        <v>1</v>
      </c>
      <c r="F33" s="2">
        <v>0</v>
      </c>
      <c r="G33" s="2">
        <v>0</v>
      </c>
      <c r="H33" s="2">
        <v>5</v>
      </c>
      <c r="I33" s="2">
        <v>4</v>
      </c>
      <c r="J33" s="2">
        <v>0</v>
      </c>
      <c r="K33" s="2">
        <v>0</v>
      </c>
      <c r="L33" s="2">
        <v>0</v>
      </c>
      <c r="M33" s="13">
        <f t="shared" si="3"/>
        <v>9</v>
      </c>
      <c r="N33" s="2">
        <v>3</v>
      </c>
      <c r="O33" s="14">
        <f t="shared" si="2"/>
        <v>0.75</v>
      </c>
      <c r="P33" s="2">
        <v>0</v>
      </c>
      <c r="Q33" s="2">
        <v>0</v>
      </c>
    </row>
    <row r="34" spans="1:17" x14ac:dyDescent="0.25">
      <c r="A34" s="1" t="s">
        <v>114</v>
      </c>
      <c r="B34" s="2">
        <f t="shared" si="1"/>
        <v>1</v>
      </c>
      <c r="C34" s="2">
        <v>1</v>
      </c>
      <c r="D34" s="2">
        <v>0</v>
      </c>
      <c r="E34" s="3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13">
        <f t="shared" si="3"/>
        <v>0</v>
      </c>
      <c r="N34" s="2">
        <v>1</v>
      </c>
      <c r="O34" s="14">
        <v>0</v>
      </c>
      <c r="P34" s="2">
        <v>0</v>
      </c>
      <c r="Q34" s="2">
        <v>0</v>
      </c>
    </row>
    <row r="35" spans="1:17" s="7" customFormat="1" x14ac:dyDescent="0.25">
      <c r="A35" s="25" t="s">
        <v>48</v>
      </c>
      <c r="B35" s="6">
        <f>SUM(B5:B34)</f>
        <v>1132</v>
      </c>
      <c r="C35" s="6">
        <f>SUM(C5:C34)</f>
        <v>439</v>
      </c>
      <c r="D35" s="6">
        <f>SUM(D5:D34)</f>
        <v>693</v>
      </c>
      <c r="E35" s="9">
        <f t="shared" si="0"/>
        <v>0.61219081272084808</v>
      </c>
      <c r="F35" s="6">
        <f>SUM(F5:F34)</f>
        <v>2</v>
      </c>
      <c r="G35" s="6">
        <f>SUM(G5:G34)</f>
        <v>89</v>
      </c>
      <c r="H35" s="6">
        <f>SUM(H5:H34)</f>
        <v>192</v>
      </c>
      <c r="I35" s="6">
        <f>SUM(I5:I34)</f>
        <v>195</v>
      </c>
      <c r="J35" s="6">
        <v>0</v>
      </c>
      <c r="K35" s="6">
        <f>SUM(K5:K34)</f>
        <v>14</v>
      </c>
      <c r="L35" s="6">
        <f>SUM(L5:L34)</f>
        <v>19</v>
      </c>
      <c r="M35" s="15">
        <f t="shared" si="3"/>
        <v>511</v>
      </c>
      <c r="N35" s="6">
        <f>SUM(N5:N34)</f>
        <v>431</v>
      </c>
      <c r="O35" s="16">
        <f t="shared" si="2"/>
        <v>0.5424628450106157</v>
      </c>
      <c r="P35" s="6">
        <f>SUM(P5:P34)</f>
        <v>115</v>
      </c>
      <c r="Q35" s="6">
        <f>SUM(Q5:Q34)</f>
        <v>75</v>
      </c>
    </row>
    <row r="36" spans="1:17" s="7" customFormat="1" x14ac:dyDescent="0.25">
      <c r="A36" s="34" t="s">
        <v>49</v>
      </c>
      <c r="B36" s="54">
        <f>C36+D36</f>
        <v>1016</v>
      </c>
      <c r="C36" s="54">
        <v>399</v>
      </c>
      <c r="D36" s="54">
        <v>617</v>
      </c>
      <c r="E36" s="52">
        <f t="shared" si="0"/>
        <v>0.60728346456692917</v>
      </c>
      <c r="F36" s="54">
        <v>2</v>
      </c>
      <c r="G36" s="54">
        <v>75</v>
      </c>
      <c r="H36" s="54">
        <v>178</v>
      </c>
      <c r="I36" s="54">
        <v>177</v>
      </c>
      <c r="J36" s="54">
        <v>0</v>
      </c>
      <c r="K36" s="55">
        <v>14</v>
      </c>
      <c r="L36" s="54">
        <v>18</v>
      </c>
      <c r="M36" s="42">
        <f t="shared" si="3"/>
        <v>464</v>
      </c>
      <c r="N36" s="54">
        <v>377</v>
      </c>
      <c r="O36" s="43">
        <f t="shared" si="2"/>
        <v>0.55172413793103448</v>
      </c>
      <c r="P36" s="54">
        <v>107</v>
      </c>
      <c r="Q36" s="54">
        <v>68</v>
      </c>
    </row>
    <row r="37" spans="1:17" s="41" customFormat="1" ht="15.75" x14ac:dyDescent="0.25">
      <c r="A37" s="35" t="s">
        <v>115</v>
      </c>
      <c r="B37" s="36"/>
      <c r="C37" s="36"/>
      <c r="D37" s="36"/>
      <c r="E37" s="37"/>
      <c r="F37" s="36"/>
      <c r="G37" s="36"/>
      <c r="H37" s="36"/>
      <c r="I37" s="36"/>
      <c r="J37" s="36"/>
      <c r="K37" s="36"/>
      <c r="L37" s="36"/>
      <c r="M37" s="38"/>
      <c r="N37" s="36"/>
      <c r="O37" s="39"/>
      <c r="P37" s="40"/>
      <c r="Q37" s="40"/>
    </row>
    <row r="38" spans="1:17" x14ac:dyDescent="0.25">
      <c r="A38" s="1" t="s">
        <v>51</v>
      </c>
      <c r="B38" s="2">
        <f>C38+D38</f>
        <v>25</v>
      </c>
      <c r="C38" s="2">
        <v>13</v>
      </c>
      <c r="D38" s="2">
        <v>12</v>
      </c>
      <c r="E38" s="3">
        <f t="shared" ref="E38:E48" si="4">D38/B38</f>
        <v>0.48</v>
      </c>
      <c r="F38" s="2">
        <v>0</v>
      </c>
      <c r="G38" s="2">
        <v>6</v>
      </c>
      <c r="H38" s="2">
        <v>2</v>
      </c>
      <c r="I38" s="2">
        <v>1</v>
      </c>
      <c r="J38" s="2">
        <v>0</v>
      </c>
      <c r="K38" s="2">
        <v>0</v>
      </c>
      <c r="L38" s="2">
        <v>2</v>
      </c>
      <c r="M38" s="13">
        <f t="shared" si="3"/>
        <v>11</v>
      </c>
      <c r="N38" s="2">
        <v>12</v>
      </c>
      <c r="O38" s="14">
        <f t="shared" si="2"/>
        <v>0.47826086956521741</v>
      </c>
      <c r="P38" s="2">
        <v>1</v>
      </c>
      <c r="Q38" s="2">
        <v>1</v>
      </c>
    </row>
    <row r="39" spans="1:17" x14ac:dyDescent="0.25">
      <c r="A39" s="1" t="s">
        <v>52</v>
      </c>
      <c r="B39" s="2">
        <f t="shared" ref="B39:B46" si="5">C39+D39</f>
        <v>195</v>
      </c>
      <c r="C39" s="2">
        <v>74</v>
      </c>
      <c r="D39" s="2">
        <v>121</v>
      </c>
      <c r="E39" s="3">
        <f t="shared" si="4"/>
        <v>0.62051282051282053</v>
      </c>
      <c r="F39" s="2">
        <v>0</v>
      </c>
      <c r="G39" s="2">
        <v>39</v>
      </c>
      <c r="H39" s="2">
        <v>22</v>
      </c>
      <c r="I39" s="2">
        <v>24</v>
      </c>
      <c r="J39" s="2">
        <v>0</v>
      </c>
      <c r="K39" s="2">
        <v>3</v>
      </c>
      <c r="L39" s="2">
        <v>2</v>
      </c>
      <c r="M39" s="13">
        <f t="shared" si="3"/>
        <v>90</v>
      </c>
      <c r="N39" s="2">
        <v>72</v>
      </c>
      <c r="O39" s="14">
        <f t="shared" si="2"/>
        <v>0.55555555555555558</v>
      </c>
      <c r="P39" s="2">
        <v>18</v>
      </c>
      <c r="Q39" s="2">
        <v>15</v>
      </c>
    </row>
    <row r="40" spans="1:17" x14ac:dyDescent="0.25">
      <c r="A40" s="1" t="s">
        <v>53</v>
      </c>
      <c r="B40" s="2">
        <f t="shared" si="5"/>
        <v>13</v>
      </c>
      <c r="C40" s="2">
        <v>6</v>
      </c>
      <c r="D40" s="2">
        <v>7</v>
      </c>
      <c r="E40" s="3">
        <f t="shared" si="4"/>
        <v>0.53846153846153844</v>
      </c>
      <c r="F40" s="2">
        <v>0</v>
      </c>
      <c r="G40" s="2">
        <v>1</v>
      </c>
      <c r="H40" s="2">
        <v>2</v>
      </c>
      <c r="I40" s="2">
        <v>0</v>
      </c>
      <c r="J40" s="2">
        <v>0</v>
      </c>
      <c r="K40" s="2">
        <v>0</v>
      </c>
      <c r="L40" s="2">
        <v>0</v>
      </c>
      <c r="M40" s="13">
        <f t="shared" si="3"/>
        <v>3</v>
      </c>
      <c r="N40" s="2">
        <v>5</v>
      </c>
      <c r="O40" s="14">
        <f t="shared" si="2"/>
        <v>0.375</v>
      </c>
      <c r="P40" s="2">
        <v>5</v>
      </c>
      <c r="Q40" s="2">
        <v>0</v>
      </c>
    </row>
    <row r="41" spans="1:17" x14ac:dyDescent="0.25">
      <c r="A41" s="1" t="s">
        <v>54</v>
      </c>
      <c r="B41" s="2">
        <f t="shared" si="5"/>
        <v>1</v>
      </c>
      <c r="C41" s="2">
        <v>0</v>
      </c>
      <c r="D41" s="2">
        <v>1</v>
      </c>
      <c r="E41" s="3">
        <f t="shared" si="4"/>
        <v>1</v>
      </c>
      <c r="F41" s="2">
        <v>0</v>
      </c>
      <c r="G41" s="2">
        <v>1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13">
        <f t="shared" si="3"/>
        <v>1</v>
      </c>
      <c r="N41" s="2">
        <v>0</v>
      </c>
      <c r="O41" s="14">
        <f t="shared" si="2"/>
        <v>1</v>
      </c>
      <c r="P41" s="2">
        <v>0</v>
      </c>
      <c r="Q41" s="2">
        <v>0</v>
      </c>
    </row>
    <row r="42" spans="1:17" x14ac:dyDescent="0.25">
      <c r="A42" s="1" t="s">
        <v>55</v>
      </c>
      <c r="B42" s="2">
        <f t="shared" si="5"/>
        <v>43</v>
      </c>
      <c r="C42" s="2">
        <v>40</v>
      </c>
      <c r="D42" s="2">
        <v>3</v>
      </c>
      <c r="E42" s="3">
        <f t="shared" si="4"/>
        <v>6.9767441860465115E-2</v>
      </c>
      <c r="F42" s="2">
        <v>0</v>
      </c>
      <c r="G42" s="2">
        <v>16</v>
      </c>
      <c r="H42" s="2">
        <v>1</v>
      </c>
      <c r="I42" s="2">
        <v>2</v>
      </c>
      <c r="J42" s="2">
        <v>0</v>
      </c>
      <c r="K42" s="2">
        <v>2</v>
      </c>
      <c r="L42" s="2">
        <v>2</v>
      </c>
      <c r="M42" s="13">
        <f t="shared" si="3"/>
        <v>23</v>
      </c>
      <c r="N42" s="2">
        <v>15</v>
      </c>
      <c r="O42" s="14">
        <f t="shared" si="2"/>
        <v>0.60526315789473684</v>
      </c>
      <c r="P42" s="2">
        <v>1</v>
      </c>
      <c r="Q42" s="2">
        <v>4</v>
      </c>
    </row>
    <row r="43" spans="1:17" x14ac:dyDescent="0.25">
      <c r="A43" s="82" t="s">
        <v>116</v>
      </c>
      <c r="B43" s="2">
        <f t="shared" si="5"/>
        <v>9</v>
      </c>
      <c r="C43" s="2">
        <v>8</v>
      </c>
      <c r="D43" s="2">
        <v>1</v>
      </c>
      <c r="E43" s="3">
        <f t="shared" si="4"/>
        <v>0.1111111111111111</v>
      </c>
      <c r="F43" s="2">
        <v>0</v>
      </c>
      <c r="G43" s="2">
        <v>0</v>
      </c>
      <c r="H43" s="2">
        <v>0</v>
      </c>
      <c r="I43" s="2">
        <v>1</v>
      </c>
      <c r="J43" s="2">
        <v>0</v>
      </c>
      <c r="K43" s="2">
        <v>0</v>
      </c>
      <c r="L43" s="2">
        <v>0</v>
      </c>
      <c r="M43" s="13">
        <f t="shared" si="3"/>
        <v>1</v>
      </c>
      <c r="N43" s="2">
        <v>6</v>
      </c>
      <c r="O43" s="14">
        <f t="shared" si="2"/>
        <v>0.14285714285714285</v>
      </c>
      <c r="P43" s="2">
        <v>2</v>
      </c>
      <c r="Q43" s="2">
        <v>0</v>
      </c>
    </row>
    <row r="44" spans="1:17" x14ac:dyDescent="0.25">
      <c r="A44" s="1" t="s">
        <v>58</v>
      </c>
      <c r="B44" s="2">
        <f t="shared" si="5"/>
        <v>72</v>
      </c>
      <c r="C44" s="2">
        <v>58</v>
      </c>
      <c r="D44" s="2">
        <v>14</v>
      </c>
      <c r="E44" s="3">
        <f t="shared" si="4"/>
        <v>0.19444444444444445</v>
      </c>
      <c r="F44" s="2">
        <v>0</v>
      </c>
      <c r="G44" s="2">
        <v>24</v>
      </c>
      <c r="H44" s="2">
        <v>10</v>
      </c>
      <c r="I44" s="2">
        <v>6</v>
      </c>
      <c r="J44" s="2">
        <v>0</v>
      </c>
      <c r="K44" s="2">
        <v>0</v>
      </c>
      <c r="L44" s="2">
        <v>1</v>
      </c>
      <c r="M44" s="13">
        <f t="shared" si="3"/>
        <v>41</v>
      </c>
      <c r="N44" s="2">
        <v>18</v>
      </c>
      <c r="O44" s="14">
        <f t="shared" si="2"/>
        <v>0.69491525423728817</v>
      </c>
      <c r="P44" s="2">
        <v>6</v>
      </c>
      <c r="Q44" s="2">
        <v>7</v>
      </c>
    </row>
    <row r="45" spans="1:17" x14ac:dyDescent="0.25">
      <c r="A45" s="1" t="s">
        <v>59</v>
      </c>
      <c r="B45" s="2">
        <f t="shared" si="5"/>
        <v>17</v>
      </c>
      <c r="C45" s="2">
        <v>12</v>
      </c>
      <c r="D45" s="2">
        <v>5</v>
      </c>
      <c r="E45" s="3">
        <f>D45/B45</f>
        <v>0.29411764705882354</v>
      </c>
      <c r="F45" s="2">
        <v>0</v>
      </c>
      <c r="G45" s="2">
        <v>1</v>
      </c>
      <c r="H45" s="2">
        <v>0</v>
      </c>
      <c r="I45" s="2">
        <v>2</v>
      </c>
      <c r="J45" s="2">
        <v>0</v>
      </c>
      <c r="K45" s="2">
        <v>0</v>
      </c>
      <c r="L45" s="2">
        <v>1</v>
      </c>
      <c r="M45" s="13">
        <f>SUM(F45:L45)</f>
        <v>4</v>
      </c>
      <c r="N45" s="2">
        <v>10</v>
      </c>
      <c r="O45" s="14">
        <f>M45/(M45+N45)</f>
        <v>0.2857142857142857</v>
      </c>
      <c r="P45" s="2">
        <v>3</v>
      </c>
      <c r="Q45" s="2">
        <v>0</v>
      </c>
    </row>
    <row r="46" spans="1:17" x14ac:dyDescent="0.25">
      <c r="A46" s="1" t="s">
        <v>60</v>
      </c>
      <c r="B46" s="2">
        <f t="shared" si="5"/>
        <v>7</v>
      </c>
      <c r="C46" s="2">
        <v>5</v>
      </c>
      <c r="D46" s="2">
        <v>2</v>
      </c>
      <c r="E46" s="3">
        <f t="shared" si="4"/>
        <v>0.2857142857142857</v>
      </c>
      <c r="F46" s="2">
        <v>0</v>
      </c>
      <c r="G46" s="2">
        <v>0</v>
      </c>
      <c r="H46" s="2">
        <v>2</v>
      </c>
      <c r="I46" s="2">
        <v>0</v>
      </c>
      <c r="J46" s="2">
        <v>0</v>
      </c>
      <c r="K46" s="2">
        <v>0</v>
      </c>
      <c r="L46" s="2">
        <v>0</v>
      </c>
      <c r="M46" s="13">
        <f t="shared" si="3"/>
        <v>2</v>
      </c>
      <c r="N46" s="2">
        <v>5</v>
      </c>
      <c r="O46" s="14">
        <f t="shared" si="2"/>
        <v>0.2857142857142857</v>
      </c>
      <c r="P46" s="2">
        <v>0</v>
      </c>
      <c r="Q46" s="2">
        <v>0</v>
      </c>
    </row>
    <row r="47" spans="1:17" s="7" customFormat="1" x14ac:dyDescent="0.25">
      <c r="A47" s="25" t="s">
        <v>61</v>
      </c>
      <c r="B47" s="6">
        <f>C47+D47</f>
        <v>382</v>
      </c>
      <c r="C47" s="6">
        <f>SUM(C38:C46)</f>
        <v>216</v>
      </c>
      <c r="D47" s="6">
        <f>SUM(D38:D46)</f>
        <v>166</v>
      </c>
      <c r="E47" s="9">
        <f t="shared" si="4"/>
        <v>0.43455497382198954</v>
      </c>
      <c r="F47" s="6">
        <f t="shared" ref="F47:L47" si="6">SUM(F38:F46)</f>
        <v>0</v>
      </c>
      <c r="G47" s="6">
        <f>SUM(G38:G46)</f>
        <v>88</v>
      </c>
      <c r="H47" s="6">
        <f t="shared" si="6"/>
        <v>39</v>
      </c>
      <c r="I47" s="6">
        <f t="shared" si="6"/>
        <v>36</v>
      </c>
      <c r="J47" s="6">
        <f t="shared" si="6"/>
        <v>0</v>
      </c>
      <c r="K47" s="6">
        <f t="shared" si="6"/>
        <v>5</v>
      </c>
      <c r="L47" s="6">
        <f t="shared" si="6"/>
        <v>8</v>
      </c>
      <c r="M47" s="15">
        <f t="shared" si="3"/>
        <v>176</v>
      </c>
      <c r="N47" s="6">
        <f>SUM(N38:N46)</f>
        <v>143</v>
      </c>
      <c r="O47" s="16">
        <f t="shared" si="2"/>
        <v>0.55172413793103448</v>
      </c>
      <c r="P47" s="6">
        <f>SUM(P38:P46)</f>
        <v>36</v>
      </c>
      <c r="Q47" s="6">
        <f>SUM(Q38:Q46)</f>
        <v>27</v>
      </c>
    </row>
    <row r="48" spans="1:17" s="7" customFormat="1" x14ac:dyDescent="0.25">
      <c r="A48" s="34" t="s">
        <v>62</v>
      </c>
      <c r="B48" s="54">
        <f>C48+D48</f>
        <v>380</v>
      </c>
      <c r="C48" s="54">
        <v>215</v>
      </c>
      <c r="D48" s="54">
        <v>165</v>
      </c>
      <c r="E48" s="52">
        <f t="shared" si="4"/>
        <v>0.43421052631578949</v>
      </c>
      <c r="F48" s="54">
        <v>0</v>
      </c>
      <c r="G48" s="54">
        <v>87</v>
      </c>
      <c r="H48" s="54">
        <v>39</v>
      </c>
      <c r="I48" s="54">
        <v>34</v>
      </c>
      <c r="J48" s="54">
        <v>0</v>
      </c>
      <c r="K48" s="54">
        <v>5</v>
      </c>
      <c r="L48" s="54">
        <v>8</v>
      </c>
      <c r="M48" s="42">
        <f t="shared" si="3"/>
        <v>173</v>
      </c>
      <c r="N48" s="54">
        <v>143</v>
      </c>
      <c r="O48" s="43">
        <f t="shared" si="2"/>
        <v>0.54746835443037978</v>
      </c>
      <c r="P48" s="54">
        <v>37</v>
      </c>
      <c r="Q48" s="54">
        <v>27</v>
      </c>
    </row>
    <row r="49" spans="1:17" s="7" customFormat="1" ht="15.75" x14ac:dyDescent="0.25">
      <c r="A49" s="35" t="s">
        <v>63</v>
      </c>
      <c r="B49" s="6"/>
      <c r="C49" s="6"/>
      <c r="D49" s="6"/>
      <c r="E49" s="9"/>
      <c r="F49" s="6"/>
      <c r="G49" s="6"/>
      <c r="H49" s="6"/>
      <c r="I49" s="6"/>
      <c r="J49" s="6"/>
      <c r="K49" s="6"/>
      <c r="L49" s="6"/>
      <c r="M49" s="13"/>
      <c r="N49" s="6"/>
      <c r="O49" s="14"/>
      <c r="P49" s="2"/>
      <c r="Q49" s="2"/>
    </row>
    <row r="50" spans="1:17" x14ac:dyDescent="0.25">
      <c r="A50" s="1" t="s">
        <v>66</v>
      </c>
      <c r="B50" s="2">
        <f t="shared" ref="B50:B55" si="7">C50+D50</f>
        <v>116</v>
      </c>
      <c r="C50" s="2">
        <v>19</v>
      </c>
      <c r="D50" s="2">
        <v>97</v>
      </c>
      <c r="E50" s="3">
        <f t="shared" ref="E50:E55" si="8">D50/B50</f>
        <v>0.83620689655172409</v>
      </c>
      <c r="F50" s="2">
        <v>0</v>
      </c>
      <c r="G50" s="2">
        <v>11</v>
      </c>
      <c r="H50" s="2">
        <v>15</v>
      </c>
      <c r="I50" s="2">
        <v>17</v>
      </c>
      <c r="J50" s="2">
        <v>0</v>
      </c>
      <c r="K50" s="2">
        <v>0</v>
      </c>
      <c r="L50" s="2">
        <v>0</v>
      </c>
      <c r="M50" s="13">
        <f t="shared" si="3"/>
        <v>43</v>
      </c>
      <c r="N50" s="2">
        <v>64</v>
      </c>
      <c r="O50" s="14">
        <f t="shared" si="2"/>
        <v>0.40186915887850466</v>
      </c>
      <c r="P50" s="2">
        <v>1</v>
      </c>
      <c r="Q50" s="2">
        <v>8</v>
      </c>
    </row>
    <row r="51" spans="1:17" x14ac:dyDescent="0.25">
      <c r="A51" s="1" t="s">
        <v>117</v>
      </c>
      <c r="B51" s="2">
        <f t="shared" si="7"/>
        <v>184</v>
      </c>
      <c r="C51" s="2">
        <v>70</v>
      </c>
      <c r="D51" s="2">
        <v>114</v>
      </c>
      <c r="E51" s="3">
        <f t="shared" si="8"/>
        <v>0.61956521739130432</v>
      </c>
      <c r="F51" s="2">
        <v>1</v>
      </c>
      <c r="G51" s="2">
        <v>36</v>
      </c>
      <c r="H51" s="2">
        <v>25</v>
      </c>
      <c r="I51" s="2">
        <v>20</v>
      </c>
      <c r="J51" s="2">
        <v>0</v>
      </c>
      <c r="K51" s="2">
        <v>3</v>
      </c>
      <c r="L51" s="2">
        <v>4</v>
      </c>
      <c r="M51" s="13">
        <f t="shared" si="3"/>
        <v>89</v>
      </c>
      <c r="N51" s="2">
        <v>77</v>
      </c>
      <c r="O51" s="14">
        <f t="shared" si="2"/>
        <v>0.53614457831325302</v>
      </c>
      <c r="P51" s="2">
        <v>11</v>
      </c>
      <c r="Q51" s="2">
        <v>7</v>
      </c>
    </row>
    <row r="52" spans="1:17" x14ac:dyDescent="0.25">
      <c r="A52" s="1" t="s">
        <v>118</v>
      </c>
      <c r="B52" s="2">
        <f t="shared" si="7"/>
        <v>142</v>
      </c>
      <c r="C52" s="2">
        <v>19</v>
      </c>
      <c r="D52" s="2">
        <v>123</v>
      </c>
      <c r="E52" s="3">
        <f t="shared" si="8"/>
        <v>0.86619718309859151</v>
      </c>
      <c r="F52" s="2">
        <v>0</v>
      </c>
      <c r="G52" s="2">
        <v>12</v>
      </c>
      <c r="H52" s="2">
        <v>20</v>
      </c>
      <c r="I52" s="2">
        <v>18</v>
      </c>
      <c r="J52" s="2">
        <v>0</v>
      </c>
      <c r="K52" s="2">
        <v>0</v>
      </c>
      <c r="L52" s="2">
        <v>1</v>
      </c>
      <c r="M52" s="13">
        <f t="shared" si="3"/>
        <v>51</v>
      </c>
      <c r="N52" s="2">
        <v>76</v>
      </c>
      <c r="O52" s="14">
        <f t="shared" si="2"/>
        <v>0.40157480314960631</v>
      </c>
      <c r="P52" s="2">
        <v>0</v>
      </c>
      <c r="Q52" s="2">
        <v>14</v>
      </c>
    </row>
    <row r="53" spans="1:17" s="7" customFormat="1" x14ac:dyDescent="0.25">
      <c r="A53" s="1" t="s">
        <v>119</v>
      </c>
      <c r="B53" s="2">
        <f t="shared" si="7"/>
        <v>34</v>
      </c>
      <c r="C53" s="2">
        <v>6</v>
      </c>
      <c r="D53" s="2">
        <v>28</v>
      </c>
      <c r="E53" s="3">
        <f t="shared" si="8"/>
        <v>0.82352941176470584</v>
      </c>
      <c r="F53" s="2">
        <v>0</v>
      </c>
      <c r="G53" s="2">
        <v>3</v>
      </c>
      <c r="H53" s="2">
        <v>1</v>
      </c>
      <c r="I53" s="2">
        <v>3</v>
      </c>
      <c r="J53" s="2">
        <v>0</v>
      </c>
      <c r="K53" s="2">
        <v>1</v>
      </c>
      <c r="L53" s="2">
        <v>1</v>
      </c>
      <c r="M53" s="13">
        <f t="shared" si="3"/>
        <v>9</v>
      </c>
      <c r="N53" s="2">
        <v>23</v>
      </c>
      <c r="O53" s="14">
        <f t="shared" si="2"/>
        <v>0.28125</v>
      </c>
      <c r="P53" s="2">
        <v>0</v>
      </c>
      <c r="Q53" s="2">
        <v>3</v>
      </c>
    </row>
    <row r="54" spans="1:17" s="7" customFormat="1" x14ac:dyDescent="0.25">
      <c r="A54" s="25" t="s">
        <v>69</v>
      </c>
      <c r="B54" s="6">
        <f t="shared" si="7"/>
        <v>476</v>
      </c>
      <c r="C54" s="6">
        <f>SUM(C50:C53)</f>
        <v>114</v>
      </c>
      <c r="D54" s="6">
        <f>SUM(D50:D53)</f>
        <v>362</v>
      </c>
      <c r="E54" s="9">
        <f t="shared" si="8"/>
        <v>0.76050420168067223</v>
      </c>
      <c r="F54" s="6">
        <v>1</v>
      </c>
      <c r="G54" s="6">
        <f t="shared" ref="G54:L54" si="9">SUM(G50:G53)</f>
        <v>62</v>
      </c>
      <c r="H54" s="6">
        <f t="shared" si="9"/>
        <v>61</v>
      </c>
      <c r="I54" s="6">
        <f t="shared" si="9"/>
        <v>58</v>
      </c>
      <c r="J54" s="6">
        <f t="shared" si="9"/>
        <v>0</v>
      </c>
      <c r="K54" s="6">
        <f t="shared" si="9"/>
        <v>4</v>
      </c>
      <c r="L54" s="6">
        <f t="shared" si="9"/>
        <v>6</v>
      </c>
      <c r="M54" s="15">
        <f t="shared" si="3"/>
        <v>192</v>
      </c>
      <c r="N54" s="6">
        <f>SUM(N50:N53)</f>
        <v>240</v>
      </c>
      <c r="O54" s="16">
        <f t="shared" si="2"/>
        <v>0.44444444444444442</v>
      </c>
      <c r="P54" s="6">
        <f>SUM(P50:P53)</f>
        <v>12</v>
      </c>
      <c r="Q54" s="6">
        <f>SUM(Q50:Q53)</f>
        <v>32</v>
      </c>
    </row>
    <row r="55" spans="1:17" s="7" customFormat="1" x14ac:dyDescent="0.25">
      <c r="A55" s="34" t="s">
        <v>70</v>
      </c>
      <c r="B55" s="54">
        <f t="shared" si="7"/>
        <v>476</v>
      </c>
      <c r="C55" s="54">
        <v>114</v>
      </c>
      <c r="D55" s="54">
        <v>362</v>
      </c>
      <c r="E55" s="52">
        <f t="shared" si="8"/>
        <v>0.76050420168067223</v>
      </c>
      <c r="F55" s="54">
        <v>1</v>
      </c>
      <c r="G55" s="54">
        <v>62</v>
      </c>
      <c r="H55" s="54">
        <v>61</v>
      </c>
      <c r="I55" s="54">
        <v>58</v>
      </c>
      <c r="J55" s="54">
        <v>0</v>
      </c>
      <c r="K55" s="54">
        <v>4</v>
      </c>
      <c r="L55" s="54">
        <v>6</v>
      </c>
      <c r="M55" s="42">
        <f t="shared" si="3"/>
        <v>192</v>
      </c>
      <c r="N55" s="54">
        <v>240</v>
      </c>
      <c r="O55" s="43">
        <f t="shared" si="2"/>
        <v>0.44444444444444442</v>
      </c>
      <c r="P55" s="54">
        <v>12</v>
      </c>
      <c r="Q55" s="54">
        <v>32</v>
      </c>
    </row>
    <row r="56" spans="1:17" ht="15.75" x14ac:dyDescent="0.25">
      <c r="A56" s="35" t="s">
        <v>132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N56" s="6"/>
      <c r="O56" s="14"/>
    </row>
    <row r="57" spans="1:17" x14ac:dyDescent="0.25">
      <c r="A57" s="1" t="s">
        <v>133</v>
      </c>
      <c r="B57" s="2">
        <f>C57+D57</f>
        <v>1</v>
      </c>
      <c r="C57" s="2">
        <v>1</v>
      </c>
      <c r="D57" s="2">
        <v>0</v>
      </c>
      <c r="E57" s="3">
        <f>D57/B57</f>
        <v>0</v>
      </c>
      <c r="F57" s="2">
        <v>0</v>
      </c>
      <c r="G57" s="2">
        <v>0</v>
      </c>
      <c r="H57" s="2">
        <v>1</v>
      </c>
      <c r="I57" s="2">
        <v>0</v>
      </c>
      <c r="J57" s="2">
        <v>0</v>
      </c>
      <c r="K57" s="2">
        <v>0</v>
      </c>
      <c r="L57" s="2">
        <v>0</v>
      </c>
      <c r="M57" s="13">
        <f t="shared" si="3"/>
        <v>1</v>
      </c>
      <c r="N57" s="2">
        <v>0</v>
      </c>
      <c r="O57" s="14">
        <f t="shared" si="2"/>
        <v>1</v>
      </c>
      <c r="P57" s="2">
        <v>0</v>
      </c>
      <c r="Q57" s="2">
        <v>0</v>
      </c>
    </row>
    <row r="58" spans="1:17" x14ac:dyDescent="0.25">
      <c r="A58" s="1" t="s">
        <v>134</v>
      </c>
      <c r="B58" s="2">
        <f>C58+D58</f>
        <v>1</v>
      </c>
      <c r="C58" s="2">
        <v>0</v>
      </c>
      <c r="D58" s="2">
        <v>1</v>
      </c>
      <c r="E58" s="3">
        <f>D58/B58</f>
        <v>1</v>
      </c>
      <c r="F58" s="2">
        <v>0</v>
      </c>
      <c r="G58" s="2">
        <v>0</v>
      </c>
      <c r="H58" s="2">
        <v>1</v>
      </c>
      <c r="I58" s="2">
        <v>0</v>
      </c>
      <c r="J58" s="2">
        <v>0</v>
      </c>
      <c r="K58" s="2">
        <v>0</v>
      </c>
      <c r="L58" s="2">
        <v>0</v>
      </c>
      <c r="M58" s="13">
        <f t="shared" si="3"/>
        <v>1</v>
      </c>
      <c r="N58" s="2">
        <v>0</v>
      </c>
      <c r="O58" s="14">
        <v>0</v>
      </c>
      <c r="P58" s="2">
        <v>0</v>
      </c>
      <c r="Q58" s="2">
        <v>0</v>
      </c>
    </row>
    <row r="59" spans="1:17" s="7" customFormat="1" x14ac:dyDescent="0.25">
      <c r="A59" s="25" t="s">
        <v>135</v>
      </c>
      <c r="B59" s="6">
        <f>D59+C59</f>
        <v>2</v>
      </c>
      <c r="C59" s="6">
        <f>SUM(C57:C58)</f>
        <v>1</v>
      </c>
      <c r="D59" s="6">
        <f>SUM(D57:D58)</f>
        <v>1</v>
      </c>
      <c r="E59" s="27">
        <f>D59/B59</f>
        <v>0.5</v>
      </c>
      <c r="F59" s="6">
        <f t="shared" ref="F59:L59" si="10">SUM(F57:F58)</f>
        <v>0</v>
      </c>
      <c r="G59" s="6">
        <f t="shared" si="10"/>
        <v>0</v>
      </c>
      <c r="H59" s="6">
        <f t="shared" si="10"/>
        <v>2</v>
      </c>
      <c r="I59" s="6">
        <f t="shared" si="10"/>
        <v>0</v>
      </c>
      <c r="J59" s="6">
        <f t="shared" si="10"/>
        <v>0</v>
      </c>
      <c r="K59" s="6">
        <f t="shared" si="10"/>
        <v>0</v>
      </c>
      <c r="L59" s="6">
        <f t="shared" si="10"/>
        <v>0</v>
      </c>
      <c r="M59" s="15">
        <f t="shared" si="3"/>
        <v>2</v>
      </c>
      <c r="N59" s="6">
        <f>SUM(N57:N58)</f>
        <v>0</v>
      </c>
      <c r="O59" s="16">
        <f t="shared" si="2"/>
        <v>1</v>
      </c>
      <c r="P59" s="6">
        <f>SUM(P57:P58)</f>
        <v>0</v>
      </c>
      <c r="Q59" s="6">
        <f>SUM(Q57:Q58)</f>
        <v>0</v>
      </c>
    </row>
    <row r="60" spans="1:17" s="7" customFormat="1" x14ac:dyDescent="0.25">
      <c r="A60" s="34" t="s">
        <v>136</v>
      </c>
      <c r="B60" s="54">
        <f>C60+D60</f>
        <v>2</v>
      </c>
      <c r="C60" s="54">
        <v>1</v>
      </c>
      <c r="D60" s="54">
        <v>1</v>
      </c>
      <c r="E60" s="52">
        <f>D60/B60</f>
        <v>0.5</v>
      </c>
      <c r="F60" s="54">
        <v>0</v>
      </c>
      <c r="G60" s="54">
        <v>0</v>
      </c>
      <c r="H60" s="54">
        <v>2</v>
      </c>
      <c r="I60" s="54">
        <v>0</v>
      </c>
      <c r="J60" s="54">
        <v>0</v>
      </c>
      <c r="K60" s="54">
        <v>0</v>
      </c>
      <c r="L60" s="54">
        <v>0</v>
      </c>
      <c r="M60" s="42">
        <f t="shared" si="3"/>
        <v>2</v>
      </c>
      <c r="N60" s="54">
        <v>0</v>
      </c>
      <c r="O60" s="43">
        <f t="shared" si="2"/>
        <v>1</v>
      </c>
      <c r="P60" s="54">
        <v>0</v>
      </c>
      <c r="Q60" s="54">
        <v>0</v>
      </c>
    </row>
    <row r="61" spans="1:17" s="45" customFormat="1" ht="15.75" x14ac:dyDescent="0.25">
      <c r="A61" s="35" t="s">
        <v>71</v>
      </c>
      <c r="B61" s="40"/>
      <c r="C61" s="40"/>
      <c r="D61" s="40"/>
      <c r="E61" s="44"/>
      <c r="F61" s="40"/>
      <c r="G61" s="40"/>
      <c r="H61" s="40"/>
      <c r="I61" s="40"/>
      <c r="J61" s="40"/>
      <c r="K61" s="40"/>
      <c r="L61" s="40"/>
      <c r="M61" s="38"/>
      <c r="N61" s="40"/>
      <c r="O61" s="39"/>
      <c r="P61" s="40"/>
      <c r="Q61" s="40"/>
    </row>
    <row r="62" spans="1:17" x14ac:dyDescent="0.25">
      <c r="A62" s="1" t="s">
        <v>58</v>
      </c>
      <c r="B62" s="2">
        <f>C62+D62</f>
        <v>42</v>
      </c>
      <c r="C62" s="2">
        <v>36</v>
      </c>
      <c r="D62" s="2">
        <v>6</v>
      </c>
      <c r="E62" s="3">
        <f>D62/B62</f>
        <v>0.14285714285714285</v>
      </c>
      <c r="F62" s="2">
        <v>0</v>
      </c>
      <c r="G62" s="2">
        <v>10</v>
      </c>
      <c r="H62" s="2">
        <v>4</v>
      </c>
      <c r="I62" s="2">
        <v>2</v>
      </c>
      <c r="J62" s="2">
        <v>0</v>
      </c>
      <c r="K62" s="2">
        <v>0</v>
      </c>
      <c r="L62" s="2">
        <v>1</v>
      </c>
      <c r="M62" s="13">
        <f t="shared" si="3"/>
        <v>17</v>
      </c>
      <c r="N62" s="2">
        <v>13</v>
      </c>
      <c r="O62" s="14">
        <f t="shared" si="2"/>
        <v>0.56666666666666665</v>
      </c>
      <c r="P62" s="2">
        <v>5</v>
      </c>
      <c r="Q62" s="2">
        <v>7</v>
      </c>
    </row>
    <row r="63" spans="1:17" x14ac:dyDescent="0.25">
      <c r="A63" s="1" t="s">
        <v>120</v>
      </c>
      <c r="B63" s="2">
        <f>C63+D63</f>
        <v>486</v>
      </c>
      <c r="C63" s="2">
        <v>265</v>
      </c>
      <c r="D63" s="2">
        <v>221</v>
      </c>
      <c r="E63" s="3">
        <v>0.53500000000000003</v>
      </c>
      <c r="F63" s="2">
        <v>1</v>
      </c>
      <c r="G63" s="2">
        <v>75</v>
      </c>
      <c r="H63" s="2">
        <v>45</v>
      </c>
      <c r="I63" s="2">
        <v>44</v>
      </c>
      <c r="J63" s="2">
        <v>0</v>
      </c>
      <c r="K63" s="2">
        <v>6</v>
      </c>
      <c r="L63" s="2">
        <v>9</v>
      </c>
      <c r="M63" s="13">
        <f t="shared" si="3"/>
        <v>180</v>
      </c>
      <c r="N63" s="2">
        <v>131</v>
      </c>
      <c r="O63" s="14">
        <f t="shared" si="2"/>
        <v>0.5787781350482315</v>
      </c>
      <c r="P63" s="2">
        <v>140</v>
      </c>
      <c r="Q63" s="2">
        <v>35</v>
      </c>
    </row>
    <row r="64" spans="1:17" s="7" customFormat="1" x14ac:dyDescent="0.25">
      <c r="A64" s="25" t="s">
        <v>73</v>
      </c>
      <c r="B64" s="6">
        <f>SUM(B62:B63)</f>
        <v>528</v>
      </c>
      <c r="C64" s="6">
        <f>SUM(C62:C63)</f>
        <v>301</v>
      </c>
      <c r="D64" s="6">
        <f>SUM(D62:D63)</f>
        <v>227</v>
      </c>
      <c r="E64" s="9">
        <f>D64/B64</f>
        <v>0.42992424242424243</v>
      </c>
      <c r="F64" s="6">
        <f t="shared" ref="F64:K64" si="11">SUM(F62:F63)</f>
        <v>1</v>
      </c>
      <c r="G64" s="6">
        <f>SUM(G62:G63)</f>
        <v>85</v>
      </c>
      <c r="H64" s="6">
        <f t="shared" si="11"/>
        <v>49</v>
      </c>
      <c r="I64" s="6">
        <f t="shared" si="11"/>
        <v>46</v>
      </c>
      <c r="J64" s="6">
        <f t="shared" si="11"/>
        <v>0</v>
      </c>
      <c r="K64" s="6">
        <f t="shared" si="11"/>
        <v>6</v>
      </c>
      <c r="L64" s="6">
        <f>SUM(L62:L63)</f>
        <v>10</v>
      </c>
      <c r="M64" s="15">
        <f>SUM(F64:L64)</f>
        <v>197</v>
      </c>
      <c r="N64" s="6">
        <f>SUM(N62:N63)</f>
        <v>144</v>
      </c>
      <c r="O64" s="16">
        <f>M64/(M64+N64)</f>
        <v>0.57771260997067453</v>
      </c>
      <c r="P64" s="6">
        <f>SUM(P62:P63)</f>
        <v>145</v>
      </c>
      <c r="Q64" s="6">
        <f>SUM(Q62:Q63)</f>
        <v>42</v>
      </c>
    </row>
    <row r="65" spans="1:17" s="7" customFormat="1" x14ac:dyDescent="0.25">
      <c r="A65" s="34" t="s">
        <v>74</v>
      </c>
      <c r="B65" s="54">
        <f>C65+D65</f>
        <v>528</v>
      </c>
      <c r="C65" s="54">
        <v>301</v>
      </c>
      <c r="D65" s="54">
        <v>227</v>
      </c>
      <c r="E65" s="52">
        <f>D65/B65</f>
        <v>0.42992424242424243</v>
      </c>
      <c r="F65" s="54">
        <v>1</v>
      </c>
      <c r="G65" s="54">
        <v>85</v>
      </c>
      <c r="H65" s="54">
        <v>49</v>
      </c>
      <c r="I65" s="54">
        <v>46</v>
      </c>
      <c r="J65" s="54">
        <v>0</v>
      </c>
      <c r="K65" s="54">
        <v>6</v>
      </c>
      <c r="L65" s="54">
        <v>10</v>
      </c>
      <c r="M65" s="42">
        <f>SUM(F65:L65)</f>
        <v>197</v>
      </c>
      <c r="N65" s="54">
        <v>144</v>
      </c>
      <c r="O65" s="43">
        <f>M65/(M65+N65)</f>
        <v>0.57771260997067453</v>
      </c>
      <c r="P65" s="54">
        <v>145</v>
      </c>
      <c r="Q65" s="54">
        <v>42</v>
      </c>
    </row>
    <row r="66" spans="1:17" s="7" customFormat="1" ht="15.75" x14ac:dyDescent="0.25">
      <c r="A66" s="35" t="s">
        <v>121</v>
      </c>
      <c r="B66" s="2"/>
      <c r="C66" s="2"/>
      <c r="D66" s="2"/>
      <c r="E66" s="3"/>
      <c r="F66" s="2"/>
      <c r="G66" s="2"/>
      <c r="H66" s="2"/>
      <c r="I66" s="2"/>
      <c r="J66" s="2"/>
      <c r="K66" s="2"/>
      <c r="L66" s="2"/>
      <c r="M66" s="13"/>
      <c r="N66" s="2"/>
      <c r="O66" s="14"/>
      <c r="P66" s="2"/>
      <c r="Q66" s="2"/>
    </row>
    <row r="67" spans="1:17" s="7" customFormat="1" x14ac:dyDescent="0.25">
      <c r="A67" s="1" t="s">
        <v>76</v>
      </c>
      <c r="B67" s="2">
        <f>C67+D67</f>
        <v>71</v>
      </c>
      <c r="C67" s="2">
        <v>3</v>
      </c>
      <c r="D67" s="2">
        <v>68</v>
      </c>
      <c r="E67" s="3">
        <f>D67/B67</f>
        <v>0.95774647887323938</v>
      </c>
      <c r="F67" s="2">
        <v>2</v>
      </c>
      <c r="G67" s="2">
        <v>4</v>
      </c>
      <c r="H67" s="2">
        <v>16</v>
      </c>
      <c r="I67" s="2">
        <v>11</v>
      </c>
      <c r="J67" s="2">
        <v>0</v>
      </c>
      <c r="K67" s="2">
        <v>0</v>
      </c>
      <c r="L67" s="2">
        <v>1</v>
      </c>
      <c r="M67" s="13">
        <f>SUM(F67:L67)</f>
        <v>34</v>
      </c>
      <c r="N67" s="2">
        <v>32</v>
      </c>
      <c r="O67" s="14">
        <f>M67/(M67+N67)</f>
        <v>0.51515151515151514</v>
      </c>
      <c r="P67" s="2">
        <v>3</v>
      </c>
      <c r="Q67" s="2">
        <v>2</v>
      </c>
    </row>
    <row r="68" spans="1:17" s="7" customFormat="1" x14ac:dyDescent="0.25">
      <c r="A68" s="25" t="s">
        <v>77</v>
      </c>
      <c r="B68" s="6">
        <f>SUM(B67)</f>
        <v>71</v>
      </c>
      <c r="C68" s="6">
        <f>SUM(C67)</f>
        <v>3</v>
      </c>
      <c r="D68" s="6">
        <f>SUM(D67)</f>
        <v>68</v>
      </c>
      <c r="E68" s="9">
        <f>D68/B68</f>
        <v>0.95774647887323938</v>
      </c>
      <c r="F68" s="6">
        <f t="shared" ref="F68:L68" si="12">SUM(F67)</f>
        <v>2</v>
      </c>
      <c r="G68" s="6">
        <f t="shared" si="12"/>
        <v>4</v>
      </c>
      <c r="H68" s="6">
        <f t="shared" si="12"/>
        <v>16</v>
      </c>
      <c r="I68" s="6">
        <f t="shared" si="12"/>
        <v>11</v>
      </c>
      <c r="J68" s="6">
        <v>0</v>
      </c>
      <c r="K68" s="6">
        <f t="shared" si="12"/>
        <v>0</v>
      </c>
      <c r="L68" s="6">
        <f t="shared" si="12"/>
        <v>1</v>
      </c>
      <c r="M68" s="15">
        <f>SUM(F68:L68)</f>
        <v>34</v>
      </c>
      <c r="N68" s="6">
        <f>SUM(N67)</f>
        <v>32</v>
      </c>
      <c r="O68" s="16">
        <f>M68/(M68+N68)</f>
        <v>0.51515151515151514</v>
      </c>
      <c r="P68" s="6">
        <f>SUM(P67)</f>
        <v>3</v>
      </c>
      <c r="Q68" s="6">
        <f>SUM(Q67)</f>
        <v>2</v>
      </c>
    </row>
    <row r="69" spans="1:17" s="7" customFormat="1" x14ac:dyDescent="0.25">
      <c r="A69" s="34" t="s">
        <v>78</v>
      </c>
      <c r="B69" s="54">
        <f>C69+D69</f>
        <v>68</v>
      </c>
      <c r="C69" s="54">
        <v>3</v>
      </c>
      <c r="D69" s="54">
        <v>65</v>
      </c>
      <c r="E69" s="52">
        <f>D69/B69</f>
        <v>0.95588235294117652</v>
      </c>
      <c r="F69" s="54">
        <v>2</v>
      </c>
      <c r="G69" s="54">
        <v>3</v>
      </c>
      <c r="H69" s="54">
        <v>16</v>
      </c>
      <c r="I69" s="54">
        <v>10</v>
      </c>
      <c r="J69" s="54">
        <v>0</v>
      </c>
      <c r="K69" s="54">
        <v>0</v>
      </c>
      <c r="L69" s="54">
        <v>1</v>
      </c>
      <c r="M69" s="42">
        <f>SUM(F69:L69)</f>
        <v>32</v>
      </c>
      <c r="N69" s="54">
        <v>31</v>
      </c>
      <c r="O69" s="43">
        <f>M69/(M69+N69)</f>
        <v>0.50793650793650791</v>
      </c>
      <c r="P69" s="54">
        <v>3</v>
      </c>
      <c r="Q69" s="54">
        <v>2</v>
      </c>
    </row>
    <row r="70" spans="1:17" ht="15.75" x14ac:dyDescent="0.25">
      <c r="A70" s="35" t="s">
        <v>137</v>
      </c>
      <c r="E70" s="9"/>
      <c r="O70" s="14"/>
    </row>
    <row r="71" spans="1:17" x14ac:dyDescent="0.25">
      <c r="A71" s="1" t="s">
        <v>31</v>
      </c>
      <c r="B71" s="2">
        <f>C71+D71</f>
        <v>6</v>
      </c>
      <c r="C71" s="2">
        <v>2</v>
      </c>
      <c r="D71" s="2">
        <v>4</v>
      </c>
      <c r="E71" s="3">
        <f>D71/B71</f>
        <v>0.66666666666666663</v>
      </c>
      <c r="F71" s="2">
        <v>0</v>
      </c>
      <c r="G71" s="2">
        <v>1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13">
        <f>SUM(F71:L71)</f>
        <v>1</v>
      </c>
      <c r="N71" s="2">
        <v>4</v>
      </c>
      <c r="O71" s="14">
        <f>M71/(M71+N71)</f>
        <v>0.2</v>
      </c>
      <c r="P71" s="2">
        <v>0</v>
      </c>
      <c r="Q71" s="2">
        <v>1</v>
      </c>
    </row>
    <row r="72" spans="1:17" x14ac:dyDescent="0.25">
      <c r="A72" s="1" t="s">
        <v>138</v>
      </c>
      <c r="B72" s="2">
        <f>C72+D72</f>
        <v>2</v>
      </c>
      <c r="C72" s="2">
        <v>1</v>
      </c>
      <c r="D72" s="2">
        <v>1</v>
      </c>
      <c r="E72" s="3">
        <f>D72/B72</f>
        <v>0.5</v>
      </c>
      <c r="F72" s="2">
        <v>0</v>
      </c>
      <c r="G72" s="2">
        <v>2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13">
        <f>SUM(F72:L72)</f>
        <v>2</v>
      </c>
      <c r="N72" s="2">
        <v>0</v>
      </c>
      <c r="O72" s="14">
        <f>M72/(M72+N72)</f>
        <v>1</v>
      </c>
      <c r="P72" s="2">
        <v>0</v>
      </c>
      <c r="Q72" s="2">
        <v>0</v>
      </c>
    </row>
    <row r="73" spans="1:17" s="7" customFormat="1" x14ac:dyDescent="0.25">
      <c r="A73" s="25" t="s">
        <v>139</v>
      </c>
      <c r="B73" s="6">
        <f>C73+D73</f>
        <v>8</v>
      </c>
      <c r="C73" s="6">
        <f>SUM(C71:C72)</f>
        <v>3</v>
      </c>
      <c r="D73" s="6">
        <f>SUM(D71:D72)</f>
        <v>5</v>
      </c>
      <c r="E73" s="9">
        <f>D73/B73</f>
        <v>0.625</v>
      </c>
      <c r="F73" s="6">
        <f>SUM(F71:F72)</f>
        <v>0</v>
      </c>
      <c r="G73" s="6">
        <f t="shared" ref="G73:L73" si="13">SUM(G71:G72)</f>
        <v>3</v>
      </c>
      <c r="H73" s="6">
        <f t="shared" si="13"/>
        <v>0</v>
      </c>
      <c r="I73" s="6">
        <f t="shared" si="13"/>
        <v>0</v>
      </c>
      <c r="J73" s="6">
        <f t="shared" si="13"/>
        <v>0</v>
      </c>
      <c r="K73" s="6">
        <f t="shared" si="13"/>
        <v>0</v>
      </c>
      <c r="L73" s="6">
        <f t="shared" si="13"/>
        <v>0</v>
      </c>
      <c r="M73" s="15">
        <f>SUM(F73:L73)</f>
        <v>3</v>
      </c>
      <c r="N73" s="6">
        <f>SUM(N71)</f>
        <v>4</v>
      </c>
      <c r="O73" s="16">
        <f>M73/(M73+N73)</f>
        <v>0.42857142857142855</v>
      </c>
      <c r="P73" s="6">
        <f>SUM(P71)</f>
        <v>0</v>
      </c>
      <c r="Q73" s="6">
        <f>SUM(Q71)</f>
        <v>1</v>
      </c>
    </row>
    <row r="74" spans="1:17" s="7" customFormat="1" x14ac:dyDescent="0.25">
      <c r="A74" s="34" t="s">
        <v>140</v>
      </c>
      <c r="B74" s="54">
        <f>C74+D74</f>
        <v>8</v>
      </c>
      <c r="C74" s="54">
        <v>3</v>
      </c>
      <c r="D74" s="54">
        <v>5</v>
      </c>
      <c r="E74" s="52">
        <f>D74/B74</f>
        <v>0.625</v>
      </c>
      <c r="F74" s="54">
        <v>0</v>
      </c>
      <c r="G74" s="54">
        <v>3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42">
        <v>0</v>
      </c>
      <c r="N74" s="54">
        <v>4</v>
      </c>
      <c r="O74" s="43">
        <f>M74/(M74+N74)</f>
        <v>0</v>
      </c>
      <c r="P74" s="54">
        <v>0</v>
      </c>
      <c r="Q74" s="54">
        <v>1</v>
      </c>
    </row>
    <row r="75" spans="1:17" ht="15.75" x14ac:dyDescent="0.25">
      <c r="A75" s="46" t="s">
        <v>79</v>
      </c>
      <c r="E75" s="9"/>
      <c r="O75" s="14"/>
    </row>
    <row r="76" spans="1:17" x14ac:dyDescent="0.25">
      <c r="A76" s="82" t="s">
        <v>124</v>
      </c>
      <c r="B76" s="2">
        <f>C76+D76</f>
        <v>8</v>
      </c>
      <c r="C76" s="2">
        <v>3</v>
      </c>
      <c r="D76" s="2">
        <v>5</v>
      </c>
      <c r="E76" s="3">
        <f t="shared" ref="E76:E81" si="14">D76/B76</f>
        <v>0.625</v>
      </c>
      <c r="F76" s="2">
        <v>0</v>
      </c>
      <c r="G76" s="2">
        <v>0</v>
      </c>
      <c r="H76" s="2">
        <v>2</v>
      </c>
      <c r="I76" s="2">
        <v>0</v>
      </c>
      <c r="J76" s="2">
        <v>0</v>
      </c>
      <c r="K76" s="2">
        <v>0</v>
      </c>
      <c r="L76" s="2">
        <v>1</v>
      </c>
      <c r="M76" s="13">
        <f t="shared" ref="M76:M81" si="15">SUM(F76:L76)</f>
        <v>3</v>
      </c>
      <c r="N76" s="2">
        <v>5</v>
      </c>
      <c r="O76" s="14">
        <f>M76/(M76+N76)</f>
        <v>0.375</v>
      </c>
      <c r="P76" s="2">
        <v>0</v>
      </c>
      <c r="Q76" s="2">
        <v>0</v>
      </c>
    </row>
    <row r="77" spans="1:17" x14ac:dyDescent="0.25">
      <c r="A77" s="82" t="s">
        <v>141</v>
      </c>
      <c r="B77" s="2">
        <f>C77+D77</f>
        <v>1</v>
      </c>
      <c r="C77" s="2">
        <v>0</v>
      </c>
      <c r="D77" s="2">
        <v>1</v>
      </c>
      <c r="E77" s="2">
        <f t="shared" si="14"/>
        <v>1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13">
        <f t="shared" si="15"/>
        <v>0</v>
      </c>
      <c r="N77" s="2">
        <v>0</v>
      </c>
      <c r="O77" s="2">
        <v>0</v>
      </c>
      <c r="P77" s="2">
        <v>0</v>
      </c>
      <c r="Q77" s="2">
        <v>1</v>
      </c>
    </row>
    <row r="78" spans="1:17" x14ac:dyDescent="0.25">
      <c r="A78" s="82" t="s">
        <v>126</v>
      </c>
      <c r="B78" s="2">
        <f>C78+D78</f>
        <v>57</v>
      </c>
      <c r="C78" s="2">
        <v>31</v>
      </c>
      <c r="D78" s="2">
        <v>26</v>
      </c>
      <c r="E78" s="3">
        <f t="shared" si="14"/>
        <v>0.45614035087719296</v>
      </c>
      <c r="F78" s="2">
        <v>0</v>
      </c>
      <c r="G78" s="2">
        <v>2</v>
      </c>
      <c r="H78" s="2">
        <v>1</v>
      </c>
      <c r="I78" s="2">
        <v>5</v>
      </c>
      <c r="J78" s="2">
        <v>0</v>
      </c>
      <c r="K78" s="2">
        <v>1</v>
      </c>
      <c r="L78" s="2">
        <v>3</v>
      </c>
      <c r="M78" s="13">
        <f t="shared" si="15"/>
        <v>12</v>
      </c>
      <c r="N78" s="2">
        <v>39</v>
      </c>
      <c r="O78" s="14">
        <f>M78/(M78+N78)</f>
        <v>0.23529411764705882</v>
      </c>
      <c r="P78" s="2">
        <v>4</v>
      </c>
      <c r="Q78" s="2">
        <v>2</v>
      </c>
    </row>
    <row r="79" spans="1:17" s="7" customFormat="1" x14ac:dyDescent="0.25">
      <c r="A79" s="25" t="s">
        <v>127</v>
      </c>
      <c r="B79" s="6">
        <f>C79+D79</f>
        <v>66</v>
      </c>
      <c r="C79" s="6">
        <f>SUM(C76:C78)</f>
        <v>34</v>
      </c>
      <c r="D79" s="6">
        <f>SUM(D76:D78)</f>
        <v>32</v>
      </c>
      <c r="E79" s="9">
        <f t="shared" si="14"/>
        <v>0.48484848484848486</v>
      </c>
      <c r="F79" s="6">
        <f t="shared" ref="F79:L79" si="16">SUM(F76:F78)</f>
        <v>0</v>
      </c>
      <c r="G79" s="6">
        <f t="shared" si="16"/>
        <v>2</v>
      </c>
      <c r="H79" s="6">
        <f t="shared" si="16"/>
        <v>3</v>
      </c>
      <c r="I79" s="6">
        <f t="shared" si="16"/>
        <v>5</v>
      </c>
      <c r="J79" s="6">
        <f t="shared" si="16"/>
        <v>0</v>
      </c>
      <c r="K79" s="6">
        <f t="shared" si="16"/>
        <v>1</v>
      </c>
      <c r="L79" s="6">
        <f t="shared" si="16"/>
        <v>4</v>
      </c>
      <c r="M79" s="13">
        <f t="shared" si="15"/>
        <v>15</v>
      </c>
      <c r="N79" s="6">
        <f>SUM(N76:N78)</f>
        <v>44</v>
      </c>
      <c r="O79" s="14">
        <f>M79/(M79+N79)</f>
        <v>0.25423728813559321</v>
      </c>
      <c r="P79" s="6">
        <f>SUM(P76:P78)</f>
        <v>4</v>
      </c>
      <c r="Q79" s="6">
        <f>SUM(Q76:Q78)</f>
        <v>3</v>
      </c>
    </row>
    <row r="80" spans="1:17" s="7" customFormat="1" x14ac:dyDescent="0.25">
      <c r="A80" s="34" t="s">
        <v>84</v>
      </c>
      <c r="B80" s="54">
        <f>C80+D80</f>
        <v>65</v>
      </c>
      <c r="C80" s="54">
        <v>34</v>
      </c>
      <c r="D80" s="54">
        <v>31</v>
      </c>
      <c r="E80" s="52">
        <f t="shared" si="14"/>
        <v>0.47692307692307695</v>
      </c>
      <c r="F80" s="54">
        <v>0</v>
      </c>
      <c r="G80" s="54">
        <v>2</v>
      </c>
      <c r="H80" s="54">
        <v>3</v>
      </c>
      <c r="I80" s="54">
        <v>5</v>
      </c>
      <c r="J80" s="54">
        <v>0</v>
      </c>
      <c r="K80" s="54">
        <v>1</v>
      </c>
      <c r="L80" s="54">
        <v>4</v>
      </c>
      <c r="M80" s="42">
        <f t="shared" si="15"/>
        <v>15</v>
      </c>
      <c r="N80" s="54">
        <v>44</v>
      </c>
      <c r="O80" s="43">
        <f>M80/(M80+N80)</f>
        <v>0.25423728813559321</v>
      </c>
      <c r="P80" s="54">
        <v>4</v>
      </c>
      <c r="Q80" s="54">
        <v>2</v>
      </c>
    </row>
    <row r="81" spans="1:17" s="7" customFormat="1" ht="18" customHeight="1" x14ac:dyDescent="0.25">
      <c r="A81" s="49" t="s">
        <v>85</v>
      </c>
      <c r="B81" s="29">
        <f>SUM(C81:D81)</f>
        <v>2543</v>
      </c>
      <c r="C81" s="29">
        <f>C36+C48+C55+C60+C65+C69+C74+C80</f>
        <v>1070</v>
      </c>
      <c r="D81" s="29">
        <f>D36+D48+D55+D60+D65+D69+D74+D80</f>
        <v>1473</v>
      </c>
      <c r="E81" s="9">
        <f t="shared" si="14"/>
        <v>0.57923712151002749</v>
      </c>
      <c r="F81" s="29">
        <f t="shared" ref="F81:Q81" si="17">F36+F48+F55+F60+F65+F69+F74+F80</f>
        <v>6</v>
      </c>
      <c r="G81" s="29">
        <f t="shared" si="17"/>
        <v>317</v>
      </c>
      <c r="H81" s="29">
        <f t="shared" si="17"/>
        <v>348</v>
      </c>
      <c r="I81" s="29">
        <f t="shared" si="17"/>
        <v>330</v>
      </c>
      <c r="J81" s="29">
        <f t="shared" si="17"/>
        <v>0</v>
      </c>
      <c r="K81" s="29">
        <f t="shared" si="17"/>
        <v>30</v>
      </c>
      <c r="L81" s="29">
        <f t="shared" si="17"/>
        <v>47</v>
      </c>
      <c r="M81" s="13">
        <f t="shared" si="15"/>
        <v>1078</v>
      </c>
      <c r="N81" s="29">
        <f t="shared" si="17"/>
        <v>983</v>
      </c>
      <c r="O81" s="14">
        <f>M81/(M81+N81)</f>
        <v>0.52304706453178074</v>
      </c>
      <c r="P81" s="29">
        <f t="shared" si="17"/>
        <v>308</v>
      </c>
      <c r="Q81" s="29">
        <f t="shared" si="17"/>
        <v>174</v>
      </c>
    </row>
    <row r="83" spans="1:17" x14ac:dyDescent="0.25">
      <c r="A83" s="30"/>
    </row>
  </sheetData>
  <pageMargins left="0.7" right="0.7" top="0.75" bottom="0.75" header="0.3" footer="0.3"/>
  <pageSetup scale="48" orientation="portrait" r:id="rId1"/>
  <headerFooter>
    <oddHeader>&amp;L&amp;"-,Bold"&amp;11Program Level Data&amp;C&amp;"-,Bold"&amp;11Table 34&amp;R&amp;"-,Bold"&amp;11Undergraduate Degrees by Gender  and Ethnicity</oddHeader>
    <oddFooter>&amp;L&amp;"-,Bold"&amp;11Office of Institutional Research, UMass Boston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9"/>
  <sheetViews>
    <sheetView zoomScaleNormal="100" workbookViewId="0">
      <selection activeCell="S3" sqref="S3"/>
    </sheetView>
  </sheetViews>
  <sheetFormatPr defaultColWidth="7.42578125" defaultRowHeight="15" x14ac:dyDescent="0.25"/>
  <cols>
    <col min="1" max="1" width="43.140625" style="1" customWidth="1"/>
    <col min="2" max="3" width="7.42578125" style="2" customWidth="1"/>
    <col min="4" max="5" width="8.85546875" style="2" customWidth="1"/>
    <col min="6" max="6" width="10.140625" style="2" customWidth="1"/>
    <col min="7" max="7" width="7.42578125" style="2" customWidth="1"/>
    <col min="8" max="10" width="10.140625" style="2" customWidth="1"/>
    <col min="11" max="11" width="8.85546875" style="2" customWidth="1"/>
    <col min="12" max="12" width="9.28515625" style="2" customWidth="1"/>
    <col min="13" max="13" width="10.140625" style="13" customWidth="1"/>
    <col min="14" max="14" width="7.5703125" style="2" customWidth="1"/>
    <col min="15" max="15" width="9.42578125" style="2" customWidth="1"/>
    <col min="16" max="16" width="12.5703125" style="2" customWidth="1"/>
    <col min="17" max="17" width="10.140625" style="2" customWidth="1"/>
    <col min="18" max="16384" width="7.42578125" style="1"/>
  </cols>
  <sheetData>
    <row r="1" spans="1:17" ht="18" x14ac:dyDescent="0.25">
      <c r="A1" s="53" t="s">
        <v>142</v>
      </c>
    </row>
    <row r="2" spans="1:17" ht="15.75" x14ac:dyDescent="0.25">
      <c r="A2" s="24"/>
    </row>
    <row r="3" spans="1:17" ht="60.75" thickBot="1" x14ac:dyDescent="0.3">
      <c r="A3" s="31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  <c r="K3" s="32" t="s">
        <v>10</v>
      </c>
      <c r="L3" s="32" t="s">
        <v>11</v>
      </c>
      <c r="M3" s="33" t="s">
        <v>12</v>
      </c>
      <c r="N3" s="32" t="s">
        <v>13</v>
      </c>
      <c r="O3" s="32" t="s">
        <v>14</v>
      </c>
      <c r="P3" s="32" t="s">
        <v>15</v>
      </c>
      <c r="Q3" s="32" t="s">
        <v>16</v>
      </c>
    </row>
    <row r="4" spans="1:17" ht="15.75" x14ac:dyDescent="0.25">
      <c r="A4" s="35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2"/>
      <c r="N4" s="10"/>
      <c r="O4" s="10"/>
      <c r="P4" s="10"/>
      <c r="Q4" s="10"/>
    </row>
    <row r="5" spans="1:17" x14ac:dyDescent="0.25">
      <c r="A5" s="1" t="s">
        <v>105</v>
      </c>
      <c r="B5" s="2">
        <f>C5+D5</f>
        <v>4</v>
      </c>
      <c r="C5" s="2">
        <v>1</v>
      </c>
      <c r="D5" s="2">
        <v>3</v>
      </c>
      <c r="E5" s="3">
        <f t="shared" ref="E5:E34" si="0">D5/B5</f>
        <v>0.75</v>
      </c>
      <c r="F5" s="2">
        <v>0</v>
      </c>
      <c r="G5" s="2">
        <v>0</v>
      </c>
      <c r="H5" s="2">
        <v>2</v>
      </c>
      <c r="I5" s="2">
        <v>1</v>
      </c>
      <c r="J5" s="2">
        <v>0</v>
      </c>
      <c r="K5" s="2">
        <v>0</v>
      </c>
      <c r="L5" s="2">
        <v>0</v>
      </c>
      <c r="M5" s="13">
        <f>SUM(F5:L5)</f>
        <v>3</v>
      </c>
      <c r="N5" s="2">
        <v>0</v>
      </c>
      <c r="O5" s="14">
        <f>M5/(M5+N5)</f>
        <v>1</v>
      </c>
      <c r="P5" s="2">
        <v>0</v>
      </c>
      <c r="Q5" s="2">
        <v>1</v>
      </c>
    </row>
    <row r="6" spans="1:17" x14ac:dyDescent="0.25">
      <c r="A6" s="1" t="s">
        <v>98</v>
      </c>
      <c r="B6" s="2">
        <f t="shared" ref="B6:B32" si="1">C6+D6</f>
        <v>10</v>
      </c>
      <c r="C6" s="2">
        <v>7</v>
      </c>
      <c r="D6" s="2">
        <v>3</v>
      </c>
      <c r="E6" s="3">
        <f t="shared" si="0"/>
        <v>0.3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2</v>
      </c>
      <c r="M6" s="13">
        <f>SUM(F6:L6)</f>
        <v>2</v>
      </c>
      <c r="N6" s="2">
        <v>8</v>
      </c>
      <c r="O6" s="14">
        <f t="shared" ref="O6:O61" si="2">M6/(M6+N6)</f>
        <v>0.2</v>
      </c>
      <c r="P6" s="2">
        <v>0</v>
      </c>
      <c r="Q6" s="2">
        <v>0</v>
      </c>
    </row>
    <row r="7" spans="1:17" x14ac:dyDescent="0.25">
      <c r="A7" s="1" t="s">
        <v>99</v>
      </c>
      <c r="B7" s="2">
        <f t="shared" si="1"/>
        <v>20</v>
      </c>
      <c r="C7" s="2">
        <v>5</v>
      </c>
      <c r="D7" s="2">
        <v>15</v>
      </c>
      <c r="E7" s="3">
        <f t="shared" si="0"/>
        <v>0.75</v>
      </c>
      <c r="F7" s="2">
        <v>0</v>
      </c>
      <c r="G7" s="2">
        <v>0</v>
      </c>
      <c r="H7" s="2">
        <v>0</v>
      </c>
      <c r="I7" s="2">
        <v>6</v>
      </c>
      <c r="J7" s="2">
        <v>0</v>
      </c>
      <c r="K7" s="2">
        <v>0</v>
      </c>
      <c r="L7" s="2">
        <v>0</v>
      </c>
      <c r="M7" s="13">
        <f t="shared" ref="M7:M61" si="3">SUM(F7:L7)</f>
        <v>6</v>
      </c>
      <c r="N7" s="2">
        <v>14</v>
      </c>
      <c r="O7" s="14">
        <f t="shared" si="2"/>
        <v>0.3</v>
      </c>
      <c r="P7" s="2">
        <v>0</v>
      </c>
      <c r="Q7" s="2">
        <v>0</v>
      </c>
    </row>
    <row r="8" spans="1:17" x14ac:dyDescent="0.25">
      <c r="A8" s="1" t="s">
        <v>22</v>
      </c>
      <c r="B8" s="2">
        <f t="shared" si="1"/>
        <v>29</v>
      </c>
      <c r="C8" s="2">
        <v>14</v>
      </c>
      <c r="D8" s="2">
        <v>15</v>
      </c>
      <c r="E8" s="3">
        <f t="shared" si="0"/>
        <v>0.51724137931034486</v>
      </c>
      <c r="F8" s="2">
        <v>1</v>
      </c>
      <c r="G8" s="2">
        <v>5</v>
      </c>
      <c r="H8" s="2">
        <v>2</v>
      </c>
      <c r="I8" s="2">
        <v>3</v>
      </c>
      <c r="J8" s="2">
        <v>0</v>
      </c>
      <c r="K8" s="2">
        <v>0</v>
      </c>
      <c r="L8" s="2">
        <v>2</v>
      </c>
      <c r="M8" s="13">
        <f t="shared" si="3"/>
        <v>13</v>
      </c>
      <c r="N8" s="2">
        <v>10</v>
      </c>
      <c r="O8" s="14">
        <f t="shared" si="2"/>
        <v>0.56521739130434778</v>
      </c>
      <c r="P8" s="2">
        <v>5</v>
      </c>
      <c r="Q8" s="2">
        <v>1</v>
      </c>
    </row>
    <row r="9" spans="1:17" x14ac:dyDescent="0.25">
      <c r="A9" s="1" t="s">
        <v>23</v>
      </c>
      <c r="B9" s="2">
        <f t="shared" si="1"/>
        <v>8</v>
      </c>
      <c r="C9" s="2">
        <v>3</v>
      </c>
      <c r="D9" s="2">
        <v>5</v>
      </c>
      <c r="E9" s="3">
        <f t="shared" si="0"/>
        <v>0.625</v>
      </c>
      <c r="F9" s="2">
        <v>0</v>
      </c>
      <c r="G9" s="2">
        <v>3</v>
      </c>
      <c r="H9" s="2">
        <v>0</v>
      </c>
      <c r="I9" s="2">
        <v>1</v>
      </c>
      <c r="J9" s="2">
        <v>0</v>
      </c>
      <c r="K9" s="2">
        <v>0</v>
      </c>
      <c r="L9" s="2">
        <v>0</v>
      </c>
      <c r="M9" s="13">
        <f t="shared" si="3"/>
        <v>4</v>
      </c>
      <c r="N9" s="2">
        <v>3</v>
      </c>
      <c r="O9" s="14">
        <f t="shared" si="2"/>
        <v>0.5714285714285714</v>
      </c>
      <c r="P9" s="2">
        <v>1</v>
      </c>
      <c r="Q9" s="2">
        <v>0</v>
      </c>
    </row>
    <row r="10" spans="1:17" x14ac:dyDescent="0.25">
      <c r="A10" s="1" t="s">
        <v>87</v>
      </c>
      <c r="B10" s="2">
        <f t="shared" si="1"/>
        <v>2</v>
      </c>
      <c r="C10" s="2">
        <v>2</v>
      </c>
      <c r="D10" s="2">
        <v>0</v>
      </c>
      <c r="E10" s="3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13">
        <f t="shared" si="3"/>
        <v>0</v>
      </c>
      <c r="N10" s="2">
        <v>2</v>
      </c>
      <c r="O10" s="14">
        <v>0</v>
      </c>
      <c r="P10" s="2">
        <v>0</v>
      </c>
      <c r="Q10" s="2">
        <v>0</v>
      </c>
    </row>
    <row r="11" spans="1:17" x14ac:dyDescent="0.25">
      <c r="A11" s="1" t="s">
        <v>24</v>
      </c>
      <c r="B11" s="2">
        <f t="shared" si="1"/>
        <v>2</v>
      </c>
      <c r="C11" s="2">
        <v>2</v>
      </c>
      <c r="D11" s="2">
        <v>0</v>
      </c>
      <c r="E11" s="3">
        <f t="shared" si="0"/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13">
        <f t="shared" si="3"/>
        <v>0</v>
      </c>
      <c r="N11" s="2">
        <v>1</v>
      </c>
      <c r="O11" s="14">
        <f t="shared" si="2"/>
        <v>0</v>
      </c>
      <c r="P11" s="2">
        <v>0</v>
      </c>
      <c r="Q11" s="2">
        <v>1</v>
      </c>
    </row>
    <row r="12" spans="1:17" x14ac:dyDescent="0.25">
      <c r="A12" s="1" t="s">
        <v>25</v>
      </c>
      <c r="B12" s="2">
        <f t="shared" si="1"/>
        <v>93</v>
      </c>
      <c r="C12" s="2">
        <v>37</v>
      </c>
      <c r="D12" s="2">
        <v>56</v>
      </c>
      <c r="E12" s="3">
        <f t="shared" si="0"/>
        <v>0.60215053763440862</v>
      </c>
      <c r="F12" s="2">
        <v>0</v>
      </c>
      <c r="G12" s="2">
        <v>4</v>
      </c>
      <c r="H12" s="2">
        <v>11</v>
      </c>
      <c r="I12" s="2">
        <v>13</v>
      </c>
      <c r="J12" s="2">
        <v>0</v>
      </c>
      <c r="K12" s="2">
        <v>0</v>
      </c>
      <c r="L12" s="2">
        <v>4</v>
      </c>
      <c r="M12" s="13">
        <f t="shared" si="3"/>
        <v>32</v>
      </c>
      <c r="N12" s="2">
        <v>47</v>
      </c>
      <c r="O12" s="14">
        <f t="shared" si="2"/>
        <v>0.4050632911392405</v>
      </c>
      <c r="P12" s="2">
        <v>2</v>
      </c>
      <c r="Q12" s="2">
        <v>12</v>
      </c>
    </row>
    <row r="13" spans="1:17" x14ac:dyDescent="0.25">
      <c r="A13" s="1" t="s">
        <v>107</v>
      </c>
      <c r="B13" s="2">
        <f t="shared" si="1"/>
        <v>161</v>
      </c>
      <c r="C13" s="2">
        <v>96</v>
      </c>
      <c r="D13" s="2">
        <v>65</v>
      </c>
      <c r="E13" s="3">
        <f t="shared" si="0"/>
        <v>0.40372670807453415</v>
      </c>
      <c r="F13" s="2">
        <v>0</v>
      </c>
      <c r="G13" s="2">
        <v>15</v>
      </c>
      <c r="H13" s="2">
        <v>39</v>
      </c>
      <c r="I13" s="2">
        <v>22</v>
      </c>
      <c r="J13" s="2">
        <v>0</v>
      </c>
      <c r="K13" s="2">
        <v>5</v>
      </c>
      <c r="L13" s="2">
        <v>3</v>
      </c>
      <c r="M13" s="13">
        <f t="shared" si="3"/>
        <v>84</v>
      </c>
      <c r="N13" s="2">
        <v>66</v>
      </c>
      <c r="O13" s="14">
        <f t="shared" si="2"/>
        <v>0.56000000000000005</v>
      </c>
      <c r="P13" s="2">
        <v>1</v>
      </c>
      <c r="Q13" s="2">
        <v>10</v>
      </c>
    </row>
    <row r="14" spans="1:17" x14ac:dyDescent="0.25">
      <c r="A14" s="1" t="s">
        <v>27</v>
      </c>
      <c r="B14" s="2">
        <f t="shared" si="1"/>
        <v>143</v>
      </c>
      <c r="C14" s="2">
        <v>104</v>
      </c>
      <c r="D14" s="2">
        <v>39</v>
      </c>
      <c r="E14" s="3">
        <f t="shared" si="0"/>
        <v>0.27272727272727271</v>
      </c>
      <c r="F14" s="2">
        <v>0</v>
      </c>
      <c r="G14" s="2">
        <v>16</v>
      </c>
      <c r="H14" s="2">
        <v>10</v>
      </c>
      <c r="I14" s="2">
        <v>12</v>
      </c>
      <c r="J14" s="2">
        <v>0</v>
      </c>
      <c r="K14" s="2">
        <v>0</v>
      </c>
      <c r="L14" s="2">
        <v>2</v>
      </c>
      <c r="M14" s="13">
        <f t="shared" si="3"/>
        <v>40</v>
      </c>
      <c r="N14" s="2">
        <v>26</v>
      </c>
      <c r="O14" s="14">
        <f t="shared" si="2"/>
        <v>0.60606060606060608</v>
      </c>
      <c r="P14" s="2">
        <v>69</v>
      </c>
      <c r="Q14" s="2">
        <v>8</v>
      </c>
    </row>
    <row r="15" spans="1:17" x14ac:dyDescent="0.25">
      <c r="A15" s="1" t="s">
        <v>28</v>
      </c>
      <c r="B15" s="2">
        <f t="shared" si="1"/>
        <v>95</v>
      </c>
      <c r="C15" s="2">
        <v>37</v>
      </c>
      <c r="D15" s="2">
        <v>58</v>
      </c>
      <c r="E15" s="3">
        <f t="shared" si="0"/>
        <v>0.61052631578947369</v>
      </c>
      <c r="F15" s="2">
        <v>1</v>
      </c>
      <c r="G15" s="2">
        <v>8</v>
      </c>
      <c r="H15" s="2">
        <v>17</v>
      </c>
      <c r="I15" s="2">
        <v>7</v>
      </c>
      <c r="J15" s="2">
        <v>0</v>
      </c>
      <c r="K15" s="2">
        <v>2</v>
      </c>
      <c r="L15" s="2">
        <v>3</v>
      </c>
      <c r="M15" s="13">
        <f t="shared" si="3"/>
        <v>38</v>
      </c>
      <c r="N15" s="2">
        <v>49</v>
      </c>
      <c r="O15" s="14">
        <f t="shared" si="2"/>
        <v>0.43678160919540232</v>
      </c>
      <c r="P15" s="2">
        <v>1</v>
      </c>
      <c r="Q15" s="2">
        <v>7</v>
      </c>
    </row>
    <row r="16" spans="1:17" x14ac:dyDescent="0.25">
      <c r="A16" s="1" t="s">
        <v>129</v>
      </c>
      <c r="B16" s="2">
        <f t="shared" si="1"/>
        <v>13</v>
      </c>
      <c r="C16" s="2">
        <v>4</v>
      </c>
      <c r="D16" s="2">
        <v>9</v>
      </c>
      <c r="E16" s="3">
        <f t="shared" si="0"/>
        <v>0.69230769230769229</v>
      </c>
      <c r="F16" s="2">
        <v>1</v>
      </c>
      <c r="G16" s="2">
        <v>0</v>
      </c>
      <c r="H16" s="2">
        <v>4</v>
      </c>
      <c r="I16" s="2">
        <v>1</v>
      </c>
      <c r="J16" s="2">
        <v>0</v>
      </c>
      <c r="K16" s="2">
        <v>0</v>
      </c>
      <c r="L16" s="2">
        <v>0</v>
      </c>
      <c r="M16" s="13">
        <f t="shared" si="3"/>
        <v>6</v>
      </c>
      <c r="N16" s="2">
        <v>6</v>
      </c>
      <c r="O16" s="14">
        <f t="shared" si="2"/>
        <v>0.5</v>
      </c>
      <c r="P16" s="2">
        <v>1</v>
      </c>
      <c r="Q16" s="2">
        <v>0</v>
      </c>
    </row>
    <row r="17" spans="1:17" x14ac:dyDescent="0.25">
      <c r="A17" s="1" t="s">
        <v>30</v>
      </c>
      <c r="B17" s="2">
        <f t="shared" si="1"/>
        <v>11</v>
      </c>
      <c r="C17" s="2">
        <v>5</v>
      </c>
      <c r="D17" s="2">
        <v>6</v>
      </c>
      <c r="E17" s="3">
        <f t="shared" si="0"/>
        <v>0.54545454545454541</v>
      </c>
      <c r="F17" s="2">
        <v>0</v>
      </c>
      <c r="G17" s="2">
        <v>0</v>
      </c>
      <c r="H17" s="2">
        <v>7</v>
      </c>
      <c r="I17" s="2">
        <v>0</v>
      </c>
      <c r="J17" s="2">
        <v>0</v>
      </c>
      <c r="K17" s="2">
        <v>0</v>
      </c>
      <c r="L17" s="2">
        <v>1</v>
      </c>
      <c r="M17" s="13">
        <f t="shared" si="3"/>
        <v>8</v>
      </c>
      <c r="N17" s="2">
        <v>3</v>
      </c>
      <c r="O17" s="14">
        <f t="shared" si="2"/>
        <v>0.72727272727272729</v>
      </c>
      <c r="P17" s="2">
        <v>0</v>
      </c>
      <c r="Q17" s="2">
        <v>0</v>
      </c>
    </row>
    <row r="18" spans="1:17" x14ac:dyDescent="0.25">
      <c r="A18" s="1" t="s">
        <v>32</v>
      </c>
      <c r="B18" s="2">
        <f t="shared" si="1"/>
        <v>46</v>
      </c>
      <c r="C18" s="2">
        <v>36</v>
      </c>
      <c r="D18" s="2">
        <v>10</v>
      </c>
      <c r="E18" s="3">
        <f t="shared" si="0"/>
        <v>0.21739130434782608</v>
      </c>
      <c r="F18" s="2">
        <v>0</v>
      </c>
      <c r="G18" s="2">
        <v>2</v>
      </c>
      <c r="H18" s="2">
        <v>4</v>
      </c>
      <c r="I18" s="2">
        <v>3</v>
      </c>
      <c r="J18" s="2">
        <v>0</v>
      </c>
      <c r="K18" s="2">
        <v>0</v>
      </c>
      <c r="L18" s="2">
        <v>0</v>
      </c>
      <c r="M18" s="13">
        <f t="shared" si="3"/>
        <v>9</v>
      </c>
      <c r="N18" s="2">
        <v>32</v>
      </c>
      <c r="O18" s="14">
        <f t="shared" si="2"/>
        <v>0.21951219512195122</v>
      </c>
      <c r="P18" s="2">
        <v>1</v>
      </c>
      <c r="Q18" s="2">
        <v>4</v>
      </c>
    </row>
    <row r="19" spans="1:17" x14ac:dyDescent="0.25">
      <c r="A19" s="1" t="s">
        <v>109</v>
      </c>
      <c r="B19" s="2">
        <f t="shared" si="1"/>
        <v>4</v>
      </c>
      <c r="C19" s="2">
        <v>1</v>
      </c>
      <c r="D19" s="2">
        <v>3</v>
      </c>
      <c r="E19" s="3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13">
        <v>0</v>
      </c>
      <c r="N19" s="2">
        <v>4</v>
      </c>
      <c r="O19" s="14">
        <f t="shared" si="2"/>
        <v>0</v>
      </c>
      <c r="P19" s="2">
        <v>0</v>
      </c>
      <c r="Q19" s="2">
        <v>0</v>
      </c>
    </row>
    <row r="20" spans="1:17" x14ac:dyDescent="0.25">
      <c r="A20" s="1" t="s">
        <v>93</v>
      </c>
      <c r="B20" s="2">
        <f>C20+D20</f>
        <v>2</v>
      </c>
      <c r="C20" s="2">
        <v>1</v>
      </c>
      <c r="D20" s="2">
        <v>1</v>
      </c>
      <c r="E20" s="3">
        <f>D20/B20</f>
        <v>0.5</v>
      </c>
      <c r="F20" s="2">
        <v>0</v>
      </c>
      <c r="G20" s="2">
        <v>0</v>
      </c>
      <c r="H20" s="2">
        <v>1</v>
      </c>
      <c r="I20" s="2">
        <v>0</v>
      </c>
      <c r="J20" s="2">
        <v>0</v>
      </c>
      <c r="K20" s="2">
        <v>0</v>
      </c>
      <c r="L20" s="2">
        <v>0</v>
      </c>
      <c r="M20" s="13">
        <f>SUM(F20:L20)</f>
        <v>1</v>
      </c>
      <c r="N20" s="2">
        <v>1</v>
      </c>
      <c r="O20" s="14">
        <f>M20/(M20+N20)</f>
        <v>0.5</v>
      </c>
      <c r="P20" s="2">
        <v>0</v>
      </c>
      <c r="Q20" s="2">
        <v>0</v>
      </c>
    </row>
    <row r="21" spans="1:17" x14ac:dyDescent="0.25">
      <c r="A21" s="1" t="s">
        <v>90</v>
      </c>
      <c r="B21" s="2">
        <f>C21+D21</f>
        <v>1</v>
      </c>
      <c r="C21" s="2">
        <v>0</v>
      </c>
      <c r="D21" s="2">
        <v>1</v>
      </c>
      <c r="E21" s="3">
        <f>D21/B21</f>
        <v>1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13">
        <f>SUM(F21:L21)</f>
        <v>0</v>
      </c>
      <c r="N21" s="2">
        <v>1</v>
      </c>
      <c r="O21" s="14">
        <f>M21/(M21+N21)</f>
        <v>0</v>
      </c>
      <c r="P21" s="2">
        <v>0</v>
      </c>
      <c r="Q21" s="2">
        <v>0</v>
      </c>
    </row>
    <row r="22" spans="1:17" x14ac:dyDescent="0.25">
      <c r="A22" s="1" t="s">
        <v>110</v>
      </c>
      <c r="B22" s="2">
        <f t="shared" si="1"/>
        <v>11</v>
      </c>
      <c r="C22" s="2">
        <v>3</v>
      </c>
      <c r="D22" s="2">
        <v>8</v>
      </c>
      <c r="E22" s="3">
        <f>D22/B22</f>
        <v>0.72727272727272729</v>
      </c>
      <c r="F22" s="2">
        <v>0</v>
      </c>
      <c r="G22" s="2">
        <v>0</v>
      </c>
      <c r="H22" s="2">
        <v>0</v>
      </c>
      <c r="I22" s="2">
        <v>8</v>
      </c>
      <c r="J22" s="2">
        <v>0</v>
      </c>
      <c r="K22" s="2">
        <v>0</v>
      </c>
      <c r="L22" s="2">
        <v>0</v>
      </c>
      <c r="M22" s="13">
        <f>SUM(F22:L22)</f>
        <v>8</v>
      </c>
      <c r="N22" s="2">
        <v>2</v>
      </c>
      <c r="O22" s="14">
        <f>M22/(M22+N22)</f>
        <v>0.8</v>
      </c>
      <c r="P22" s="2">
        <v>0</v>
      </c>
      <c r="Q22" s="2">
        <v>1</v>
      </c>
    </row>
    <row r="23" spans="1:17" x14ac:dyDescent="0.25">
      <c r="A23" s="1" t="s">
        <v>39</v>
      </c>
      <c r="B23" s="2">
        <f t="shared" si="1"/>
        <v>9</v>
      </c>
      <c r="C23" s="2">
        <v>4</v>
      </c>
      <c r="D23" s="2">
        <v>5</v>
      </c>
      <c r="E23" s="3">
        <f t="shared" si="0"/>
        <v>0.55555555555555558</v>
      </c>
      <c r="F23" s="2">
        <v>0</v>
      </c>
      <c r="G23" s="2">
        <v>0</v>
      </c>
      <c r="H23" s="2">
        <v>0</v>
      </c>
      <c r="I23" s="2">
        <v>3</v>
      </c>
      <c r="J23" s="2">
        <v>0</v>
      </c>
      <c r="K23" s="2">
        <v>0</v>
      </c>
      <c r="L23" s="2">
        <v>0</v>
      </c>
      <c r="M23" s="13">
        <f t="shared" si="3"/>
        <v>3</v>
      </c>
      <c r="N23" s="2">
        <v>3</v>
      </c>
      <c r="O23" s="14">
        <f t="shared" si="2"/>
        <v>0.5</v>
      </c>
      <c r="P23" s="2">
        <v>2</v>
      </c>
      <c r="Q23" s="2">
        <v>1</v>
      </c>
    </row>
    <row r="24" spans="1:17" x14ac:dyDescent="0.25">
      <c r="A24" s="1" t="s">
        <v>41</v>
      </c>
      <c r="B24" s="2">
        <f t="shared" si="1"/>
        <v>16</v>
      </c>
      <c r="C24" s="2">
        <v>12</v>
      </c>
      <c r="D24" s="2">
        <v>4</v>
      </c>
      <c r="E24" s="3">
        <f t="shared" si="0"/>
        <v>0.25</v>
      </c>
      <c r="F24" s="2">
        <v>0</v>
      </c>
      <c r="G24" s="2">
        <v>1</v>
      </c>
      <c r="H24" s="2">
        <v>1</v>
      </c>
      <c r="I24" s="2">
        <v>4</v>
      </c>
      <c r="J24" s="2">
        <v>0</v>
      </c>
      <c r="K24" s="2">
        <v>0</v>
      </c>
      <c r="L24" s="2">
        <v>0</v>
      </c>
      <c r="M24" s="13">
        <f t="shared" si="3"/>
        <v>6</v>
      </c>
      <c r="N24" s="2">
        <v>5</v>
      </c>
      <c r="O24" s="14">
        <f t="shared" si="2"/>
        <v>0.54545454545454541</v>
      </c>
      <c r="P24" s="2">
        <v>3</v>
      </c>
      <c r="Q24" s="2">
        <v>2</v>
      </c>
    </row>
    <row r="25" spans="1:17" x14ac:dyDescent="0.25">
      <c r="A25" s="1" t="s">
        <v>131</v>
      </c>
      <c r="B25" s="2">
        <f t="shared" si="1"/>
        <v>4</v>
      </c>
      <c r="C25" s="2">
        <v>2</v>
      </c>
      <c r="D25" s="2">
        <v>2</v>
      </c>
      <c r="E25" s="3">
        <f>D25/B25</f>
        <v>0.5</v>
      </c>
      <c r="F25" s="2">
        <v>0</v>
      </c>
      <c r="G25" s="2">
        <v>0</v>
      </c>
      <c r="H25" s="2">
        <v>1</v>
      </c>
      <c r="I25" s="2">
        <v>1</v>
      </c>
      <c r="J25" s="2">
        <v>0</v>
      </c>
      <c r="K25" s="2">
        <v>0</v>
      </c>
      <c r="L25" s="2">
        <v>0</v>
      </c>
      <c r="M25" s="13">
        <f t="shared" si="3"/>
        <v>2</v>
      </c>
      <c r="N25" s="2">
        <v>2</v>
      </c>
      <c r="O25" s="14">
        <f t="shared" si="2"/>
        <v>0.5</v>
      </c>
      <c r="P25" s="2">
        <v>0</v>
      </c>
      <c r="Q25" s="2">
        <v>0</v>
      </c>
    </row>
    <row r="26" spans="1:17" x14ac:dyDescent="0.25">
      <c r="A26" s="1" t="s">
        <v>42</v>
      </c>
      <c r="B26" s="2">
        <f t="shared" si="1"/>
        <v>86</v>
      </c>
      <c r="C26" s="2">
        <v>52</v>
      </c>
      <c r="D26" s="2">
        <v>34</v>
      </c>
      <c r="E26" s="3">
        <f t="shared" si="0"/>
        <v>0.39534883720930231</v>
      </c>
      <c r="F26" s="2">
        <v>0</v>
      </c>
      <c r="G26" s="2">
        <v>6</v>
      </c>
      <c r="H26" s="2">
        <v>16</v>
      </c>
      <c r="I26" s="2">
        <v>12</v>
      </c>
      <c r="J26" s="2">
        <v>0</v>
      </c>
      <c r="K26" s="2">
        <v>0</v>
      </c>
      <c r="L26" s="2">
        <v>2</v>
      </c>
      <c r="M26" s="13">
        <f t="shared" si="3"/>
        <v>36</v>
      </c>
      <c r="N26" s="2">
        <v>40</v>
      </c>
      <c r="O26" s="14">
        <f t="shared" si="2"/>
        <v>0.47368421052631576</v>
      </c>
      <c r="P26" s="2">
        <v>5</v>
      </c>
      <c r="Q26" s="2">
        <v>5</v>
      </c>
    </row>
    <row r="27" spans="1:17" x14ac:dyDescent="0.25">
      <c r="A27" s="1" t="s">
        <v>43</v>
      </c>
      <c r="B27" s="2">
        <f t="shared" si="1"/>
        <v>264</v>
      </c>
      <c r="C27" s="2">
        <v>51</v>
      </c>
      <c r="D27" s="2">
        <v>213</v>
      </c>
      <c r="E27" s="3">
        <f t="shared" si="0"/>
        <v>0.80681818181818177</v>
      </c>
      <c r="F27" s="2">
        <v>0</v>
      </c>
      <c r="G27" s="2">
        <v>26</v>
      </c>
      <c r="H27" s="2">
        <v>43</v>
      </c>
      <c r="I27" s="2">
        <v>48</v>
      </c>
      <c r="J27" s="2">
        <v>0</v>
      </c>
      <c r="K27" s="2">
        <v>1</v>
      </c>
      <c r="L27" s="2">
        <v>13</v>
      </c>
      <c r="M27" s="13">
        <f t="shared" si="3"/>
        <v>131</v>
      </c>
      <c r="N27" s="2">
        <v>96</v>
      </c>
      <c r="O27" s="14">
        <f t="shared" si="2"/>
        <v>0.5770925110132159</v>
      </c>
      <c r="P27" s="2">
        <v>11</v>
      </c>
      <c r="Q27" s="2">
        <v>26</v>
      </c>
    </row>
    <row r="28" spans="1:17" x14ac:dyDescent="0.25">
      <c r="A28" s="1" t="s">
        <v>112</v>
      </c>
      <c r="B28" s="2">
        <f t="shared" si="1"/>
        <v>45</v>
      </c>
      <c r="C28" s="2">
        <v>8</v>
      </c>
      <c r="D28" s="2">
        <v>37</v>
      </c>
      <c r="E28" s="3">
        <f t="shared" si="0"/>
        <v>0.82222222222222219</v>
      </c>
      <c r="F28" s="2">
        <v>0</v>
      </c>
      <c r="G28" s="2">
        <v>2</v>
      </c>
      <c r="H28" s="2">
        <v>10</v>
      </c>
      <c r="I28" s="2">
        <v>9</v>
      </c>
      <c r="J28" s="2">
        <v>0</v>
      </c>
      <c r="K28" s="2">
        <v>2</v>
      </c>
      <c r="L28" s="2">
        <v>4</v>
      </c>
      <c r="M28" s="13">
        <f t="shared" si="3"/>
        <v>27</v>
      </c>
      <c r="N28" s="2">
        <v>14</v>
      </c>
      <c r="O28" s="14">
        <f t="shared" si="2"/>
        <v>0.65853658536585369</v>
      </c>
      <c r="P28" s="2">
        <v>0</v>
      </c>
      <c r="Q28" s="2">
        <v>4</v>
      </c>
    </row>
    <row r="29" spans="1:17" x14ac:dyDescent="0.25">
      <c r="A29" s="1" t="s">
        <v>45</v>
      </c>
      <c r="B29" s="2">
        <f t="shared" si="1"/>
        <v>91</v>
      </c>
      <c r="C29" s="2">
        <v>36</v>
      </c>
      <c r="D29" s="2">
        <v>55</v>
      </c>
      <c r="E29" s="3">
        <f t="shared" si="0"/>
        <v>0.60439560439560436</v>
      </c>
      <c r="F29" s="2">
        <v>0</v>
      </c>
      <c r="G29" s="2">
        <v>8</v>
      </c>
      <c r="H29" s="2">
        <v>14</v>
      </c>
      <c r="I29" s="2">
        <v>14</v>
      </c>
      <c r="J29" s="2">
        <v>0</v>
      </c>
      <c r="K29" s="2">
        <v>6</v>
      </c>
      <c r="L29" s="2">
        <v>4</v>
      </c>
      <c r="M29" s="13">
        <f t="shared" si="3"/>
        <v>46</v>
      </c>
      <c r="N29" s="2">
        <v>34</v>
      </c>
      <c r="O29" s="14">
        <f t="shared" si="2"/>
        <v>0.57499999999999996</v>
      </c>
      <c r="P29" s="2">
        <v>1</v>
      </c>
      <c r="Q29" s="2">
        <v>10</v>
      </c>
    </row>
    <row r="30" spans="1:17" x14ac:dyDescent="0.25">
      <c r="A30" s="1" t="s">
        <v>46</v>
      </c>
      <c r="B30" s="2">
        <f t="shared" si="1"/>
        <v>13</v>
      </c>
      <c r="C30" s="2">
        <v>4</v>
      </c>
      <c r="D30" s="2">
        <v>9</v>
      </c>
      <c r="E30" s="3">
        <f t="shared" si="0"/>
        <v>0.69230769230769229</v>
      </c>
      <c r="F30" s="2">
        <v>0</v>
      </c>
      <c r="G30" s="2">
        <v>0</v>
      </c>
      <c r="H30" s="2">
        <v>4</v>
      </c>
      <c r="I30" s="2">
        <v>2</v>
      </c>
      <c r="J30" s="2">
        <v>0</v>
      </c>
      <c r="K30" s="2">
        <v>0</v>
      </c>
      <c r="L30" s="2">
        <v>0</v>
      </c>
      <c r="M30" s="13">
        <f t="shared" si="3"/>
        <v>6</v>
      </c>
      <c r="N30" s="2">
        <v>7</v>
      </c>
      <c r="O30" s="14">
        <f t="shared" si="2"/>
        <v>0.46153846153846156</v>
      </c>
      <c r="P30" s="2">
        <v>0</v>
      </c>
      <c r="Q30" s="2">
        <v>0</v>
      </c>
    </row>
    <row r="31" spans="1:17" x14ac:dyDescent="0.25">
      <c r="A31" s="1" t="s">
        <v>113</v>
      </c>
      <c r="B31" s="2">
        <f t="shared" si="1"/>
        <v>13</v>
      </c>
      <c r="C31" s="2">
        <v>2</v>
      </c>
      <c r="D31" s="2">
        <v>11</v>
      </c>
      <c r="E31" s="3">
        <f t="shared" si="0"/>
        <v>0.84615384615384615</v>
      </c>
      <c r="F31" s="2">
        <v>0</v>
      </c>
      <c r="G31" s="2">
        <v>2</v>
      </c>
      <c r="H31" s="2">
        <v>1</v>
      </c>
      <c r="I31" s="2">
        <v>4</v>
      </c>
      <c r="J31" s="2">
        <v>0</v>
      </c>
      <c r="K31" s="2">
        <v>0</v>
      </c>
      <c r="L31" s="2">
        <v>0</v>
      </c>
      <c r="M31" s="13">
        <f t="shared" si="3"/>
        <v>7</v>
      </c>
      <c r="N31" s="2">
        <v>5</v>
      </c>
      <c r="O31" s="14">
        <f t="shared" si="2"/>
        <v>0.58333333333333337</v>
      </c>
      <c r="P31" s="2">
        <v>0</v>
      </c>
      <c r="Q31" s="2">
        <v>1</v>
      </c>
    </row>
    <row r="32" spans="1:17" x14ac:dyDescent="0.25">
      <c r="A32" s="1" t="s">
        <v>114</v>
      </c>
      <c r="B32" s="2">
        <f t="shared" si="1"/>
        <v>0</v>
      </c>
      <c r="C32" s="2">
        <v>0</v>
      </c>
      <c r="D32" s="2">
        <v>0</v>
      </c>
      <c r="E32" s="3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13">
        <f t="shared" si="3"/>
        <v>0</v>
      </c>
      <c r="N32" s="2">
        <v>0</v>
      </c>
      <c r="O32" s="14">
        <v>0</v>
      </c>
      <c r="P32" s="2">
        <v>0</v>
      </c>
      <c r="Q32" s="2">
        <v>0</v>
      </c>
    </row>
    <row r="33" spans="1:17" s="7" customFormat="1" x14ac:dyDescent="0.25">
      <c r="A33" s="25" t="s">
        <v>48</v>
      </c>
      <c r="B33" s="6">
        <f>SUM(B5:B32)</f>
        <v>1196</v>
      </c>
      <c r="C33" s="6">
        <f>SUM(C5:C32)</f>
        <v>529</v>
      </c>
      <c r="D33" s="6">
        <f>SUM(D5:D32)</f>
        <v>667</v>
      </c>
      <c r="E33" s="9">
        <f t="shared" si="0"/>
        <v>0.55769230769230771</v>
      </c>
      <c r="F33" s="6">
        <f>SUM(F5:F32)</f>
        <v>3</v>
      </c>
      <c r="G33" s="6">
        <f>SUM(G5:G32)</f>
        <v>98</v>
      </c>
      <c r="H33" s="6">
        <f>SUM(H5:H32)</f>
        <v>187</v>
      </c>
      <c r="I33" s="6">
        <f>SUM(I5:I32)</f>
        <v>174</v>
      </c>
      <c r="J33" s="6">
        <v>0</v>
      </c>
      <c r="K33" s="6">
        <f>SUM(K5:K32)</f>
        <v>16</v>
      </c>
      <c r="L33" s="6">
        <f>SUM(L5:L32)</f>
        <v>40</v>
      </c>
      <c r="M33" s="15">
        <f t="shared" si="3"/>
        <v>518</v>
      </c>
      <c r="N33" s="6">
        <f>SUM(N5:N32)</f>
        <v>481</v>
      </c>
      <c r="O33" s="16">
        <f t="shared" si="2"/>
        <v>0.51851851851851849</v>
      </c>
      <c r="P33" s="6">
        <f>SUM(P5:P32)</f>
        <v>103</v>
      </c>
      <c r="Q33" s="6">
        <f>SUM(Q5:Q32)</f>
        <v>94</v>
      </c>
    </row>
    <row r="34" spans="1:17" s="7" customFormat="1" x14ac:dyDescent="0.25">
      <c r="A34" s="34" t="s">
        <v>49</v>
      </c>
      <c r="B34" s="4">
        <f>C34+D34</f>
        <v>1103</v>
      </c>
      <c r="C34" s="4">
        <v>491</v>
      </c>
      <c r="D34" s="4">
        <v>612</v>
      </c>
      <c r="E34" s="5">
        <f t="shared" si="0"/>
        <v>0.55485040797824114</v>
      </c>
      <c r="F34" s="4">
        <v>3</v>
      </c>
      <c r="G34" s="4">
        <v>89</v>
      </c>
      <c r="H34" s="4">
        <v>172</v>
      </c>
      <c r="I34" s="4">
        <v>164</v>
      </c>
      <c r="J34" s="4">
        <v>0</v>
      </c>
      <c r="K34" s="17">
        <v>14</v>
      </c>
      <c r="L34" s="4">
        <v>35</v>
      </c>
      <c r="M34" s="18">
        <f t="shared" si="3"/>
        <v>477</v>
      </c>
      <c r="N34" s="4">
        <v>444</v>
      </c>
      <c r="O34" s="19">
        <f t="shared" si="2"/>
        <v>0.51791530944625408</v>
      </c>
      <c r="P34" s="4">
        <v>97</v>
      </c>
      <c r="Q34" s="4">
        <v>85</v>
      </c>
    </row>
    <row r="35" spans="1:17" s="41" customFormat="1" ht="15.75" x14ac:dyDescent="0.25">
      <c r="A35" s="35" t="s">
        <v>115</v>
      </c>
      <c r="B35" s="36"/>
      <c r="C35" s="36"/>
      <c r="D35" s="36"/>
      <c r="E35" s="37"/>
      <c r="F35" s="36"/>
      <c r="G35" s="36"/>
      <c r="H35" s="36"/>
      <c r="I35" s="36"/>
      <c r="J35" s="36"/>
      <c r="K35" s="36"/>
      <c r="L35" s="36"/>
      <c r="M35" s="38"/>
      <c r="N35" s="36"/>
      <c r="O35" s="39"/>
      <c r="P35" s="40"/>
      <c r="Q35" s="40"/>
    </row>
    <row r="36" spans="1:17" x14ac:dyDescent="0.25">
      <c r="A36" s="1" t="s">
        <v>51</v>
      </c>
      <c r="B36" s="2">
        <f>C36+D36</f>
        <v>16</v>
      </c>
      <c r="C36" s="2">
        <v>9</v>
      </c>
      <c r="D36" s="2">
        <v>7</v>
      </c>
      <c r="E36" s="3">
        <f t="shared" ref="E36:E45" si="4">D36/B36</f>
        <v>0.4375</v>
      </c>
      <c r="F36" s="2">
        <v>0</v>
      </c>
      <c r="G36" s="2">
        <v>4</v>
      </c>
      <c r="H36" s="2">
        <v>2</v>
      </c>
      <c r="I36" s="2">
        <v>2</v>
      </c>
      <c r="J36" s="2">
        <v>0</v>
      </c>
      <c r="K36" s="2">
        <v>0</v>
      </c>
      <c r="L36" s="2">
        <v>1</v>
      </c>
      <c r="M36" s="13">
        <f t="shared" si="3"/>
        <v>9</v>
      </c>
      <c r="N36" s="2">
        <v>4</v>
      </c>
      <c r="O36" s="14">
        <f t="shared" si="2"/>
        <v>0.69230769230769229</v>
      </c>
      <c r="P36" s="2">
        <v>1</v>
      </c>
      <c r="Q36" s="2">
        <v>2</v>
      </c>
    </row>
    <row r="37" spans="1:17" x14ac:dyDescent="0.25">
      <c r="A37" s="1" t="s">
        <v>52</v>
      </c>
      <c r="B37" s="2">
        <f t="shared" ref="B37:B43" si="5">C37+D37</f>
        <v>198</v>
      </c>
      <c r="C37" s="2">
        <v>64</v>
      </c>
      <c r="D37" s="2">
        <v>134</v>
      </c>
      <c r="E37" s="3">
        <f t="shared" si="4"/>
        <v>0.6767676767676768</v>
      </c>
      <c r="F37" s="2">
        <v>0</v>
      </c>
      <c r="G37" s="2">
        <v>37</v>
      </c>
      <c r="H37" s="2">
        <v>34</v>
      </c>
      <c r="I37" s="2">
        <v>25</v>
      </c>
      <c r="J37" s="2">
        <v>0</v>
      </c>
      <c r="K37" s="2">
        <v>2</v>
      </c>
      <c r="L37" s="2">
        <v>3</v>
      </c>
      <c r="M37" s="13">
        <f t="shared" si="3"/>
        <v>101</v>
      </c>
      <c r="N37" s="2">
        <v>76</v>
      </c>
      <c r="O37" s="14">
        <f t="shared" si="2"/>
        <v>0.57062146892655363</v>
      </c>
      <c r="P37" s="2">
        <v>8</v>
      </c>
      <c r="Q37" s="2">
        <v>13</v>
      </c>
    </row>
    <row r="38" spans="1:17" x14ac:dyDescent="0.25">
      <c r="A38" s="1" t="s">
        <v>53</v>
      </c>
      <c r="B38" s="2">
        <f t="shared" si="5"/>
        <v>11</v>
      </c>
      <c r="C38" s="2">
        <v>4</v>
      </c>
      <c r="D38" s="2">
        <v>7</v>
      </c>
      <c r="E38" s="3">
        <f t="shared" si="4"/>
        <v>0.63636363636363635</v>
      </c>
      <c r="F38" s="2">
        <v>0</v>
      </c>
      <c r="G38" s="2">
        <v>2</v>
      </c>
      <c r="H38" s="2">
        <v>1</v>
      </c>
      <c r="I38" s="2">
        <v>1</v>
      </c>
      <c r="J38" s="2">
        <v>0</v>
      </c>
      <c r="K38" s="2">
        <v>0</v>
      </c>
      <c r="L38" s="2">
        <v>0</v>
      </c>
      <c r="M38" s="13">
        <f t="shared" si="3"/>
        <v>4</v>
      </c>
      <c r="N38" s="2">
        <v>4</v>
      </c>
      <c r="O38" s="14">
        <f t="shared" si="2"/>
        <v>0.5</v>
      </c>
      <c r="P38" s="2">
        <v>2</v>
      </c>
      <c r="Q38" s="2">
        <v>1</v>
      </c>
    </row>
    <row r="39" spans="1:17" x14ac:dyDescent="0.25">
      <c r="A39" s="1" t="s">
        <v>55</v>
      </c>
      <c r="B39" s="2">
        <f t="shared" si="5"/>
        <v>37</v>
      </c>
      <c r="C39" s="2">
        <v>32</v>
      </c>
      <c r="D39" s="2">
        <v>5</v>
      </c>
      <c r="E39" s="3">
        <f t="shared" si="4"/>
        <v>0.13513513513513514</v>
      </c>
      <c r="F39" s="2">
        <v>0</v>
      </c>
      <c r="G39" s="2">
        <v>11</v>
      </c>
      <c r="H39" s="2">
        <v>0</v>
      </c>
      <c r="I39" s="2">
        <v>2</v>
      </c>
      <c r="J39" s="2">
        <v>0</v>
      </c>
      <c r="K39" s="2">
        <v>1</v>
      </c>
      <c r="L39" s="2">
        <v>1</v>
      </c>
      <c r="M39" s="13">
        <f t="shared" si="3"/>
        <v>15</v>
      </c>
      <c r="N39" s="2">
        <v>11</v>
      </c>
      <c r="O39" s="14">
        <f t="shared" si="2"/>
        <v>0.57692307692307687</v>
      </c>
      <c r="P39" s="2">
        <v>5</v>
      </c>
      <c r="Q39" s="2">
        <v>6</v>
      </c>
    </row>
    <row r="40" spans="1:17" x14ac:dyDescent="0.25">
      <c r="A40" s="82" t="s">
        <v>116</v>
      </c>
      <c r="B40" s="2">
        <f t="shared" si="5"/>
        <v>8</v>
      </c>
      <c r="C40" s="2">
        <v>7</v>
      </c>
      <c r="D40" s="2">
        <v>1</v>
      </c>
      <c r="E40" s="3">
        <f t="shared" si="4"/>
        <v>0.125</v>
      </c>
      <c r="F40" s="2">
        <v>0</v>
      </c>
      <c r="G40" s="2">
        <v>2</v>
      </c>
      <c r="H40" s="2">
        <v>0</v>
      </c>
      <c r="I40" s="2">
        <v>0</v>
      </c>
      <c r="J40" s="2">
        <v>0</v>
      </c>
      <c r="K40" s="2">
        <v>1</v>
      </c>
      <c r="L40" s="2">
        <v>0</v>
      </c>
      <c r="M40" s="13">
        <f t="shared" si="3"/>
        <v>3</v>
      </c>
      <c r="N40" s="2">
        <v>5</v>
      </c>
      <c r="O40" s="14">
        <f t="shared" si="2"/>
        <v>0.375</v>
      </c>
      <c r="P40" s="2">
        <v>0</v>
      </c>
      <c r="Q40" s="2">
        <v>0</v>
      </c>
    </row>
    <row r="41" spans="1:17" x14ac:dyDescent="0.25">
      <c r="A41" s="1" t="s">
        <v>58</v>
      </c>
      <c r="B41" s="2">
        <f t="shared" si="5"/>
        <v>67</v>
      </c>
      <c r="C41" s="2">
        <v>59</v>
      </c>
      <c r="D41" s="2">
        <v>8</v>
      </c>
      <c r="E41" s="3">
        <f t="shared" si="4"/>
        <v>0.11940298507462686</v>
      </c>
      <c r="F41" s="2">
        <v>0</v>
      </c>
      <c r="G41" s="2">
        <v>19</v>
      </c>
      <c r="H41" s="2">
        <v>9</v>
      </c>
      <c r="I41" s="2">
        <v>7</v>
      </c>
      <c r="J41" s="2">
        <v>0</v>
      </c>
      <c r="K41" s="2">
        <v>1</v>
      </c>
      <c r="L41" s="2">
        <v>1</v>
      </c>
      <c r="M41" s="13">
        <f t="shared" si="3"/>
        <v>37</v>
      </c>
      <c r="N41" s="2">
        <v>19</v>
      </c>
      <c r="O41" s="14">
        <f t="shared" si="2"/>
        <v>0.6607142857142857</v>
      </c>
      <c r="P41" s="2">
        <v>7</v>
      </c>
      <c r="Q41" s="2">
        <v>4</v>
      </c>
    </row>
    <row r="42" spans="1:17" x14ac:dyDescent="0.25">
      <c r="A42" s="1" t="s">
        <v>59</v>
      </c>
      <c r="B42" s="2">
        <f t="shared" si="5"/>
        <v>13</v>
      </c>
      <c r="C42" s="2">
        <v>11</v>
      </c>
      <c r="D42" s="2">
        <v>2</v>
      </c>
      <c r="E42" s="3">
        <f>D42/B42</f>
        <v>0.15384615384615385</v>
      </c>
      <c r="F42" s="2">
        <v>0</v>
      </c>
      <c r="G42" s="2">
        <v>1</v>
      </c>
      <c r="H42" s="2">
        <v>0</v>
      </c>
      <c r="I42" s="2">
        <v>1</v>
      </c>
      <c r="J42" s="2">
        <v>0</v>
      </c>
      <c r="K42" s="2">
        <v>1</v>
      </c>
      <c r="L42" s="2">
        <v>0</v>
      </c>
      <c r="M42" s="13">
        <f>SUM(F42:L42)</f>
        <v>3</v>
      </c>
      <c r="N42" s="2">
        <v>6</v>
      </c>
      <c r="O42" s="14">
        <f>M42/(M42+N42)</f>
        <v>0.33333333333333331</v>
      </c>
      <c r="P42" s="2">
        <v>3</v>
      </c>
      <c r="Q42" s="2">
        <v>1</v>
      </c>
    </row>
    <row r="43" spans="1:17" x14ac:dyDescent="0.25">
      <c r="A43" s="1" t="s">
        <v>60</v>
      </c>
      <c r="B43" s="2">
        <f t="shared" si="5"/>
        <v>6</v>
      </c>
      <c r="C43" s="2">
        <v>6</v>
      </c>
      <c r="D43" s="2">
        <v>0</v>
      </c>
      <c r="E43" s="3">
        <f t="shared" si="4"/>
        <v>0</v>
      </c>
      <c r="F43" s="2">
        <v>0</v>
      </c>
      <c r="G43" s="2">
        <v>0</v>
      </c>
      <c r="H43" s="2">
        <v>0</v>
      </c>
      <c r="I43" s="2">
        <v>1</v>
      </c>
      <c r="J43" s="2">
        <v>0</v>
      </c>
      <c r="K43" s="2">
        <v>0</v>
      </c>
      <c r="L43" s="2">
        <v>0</v>
      </c>
      <c r="M43" s="13">
        <f t="shared" si="3"/>
        <v>1</v>
      </c>
      <c r="N43" s="2">
        <v>4</v>
      </c>
      <c r="O43" s="14">
        <f t="shared" si="2"/>
        <v>0.2</v>
      </c>
      <c r="P43" s="2">
        <v>0</v>
      </c>
      <c r="Q43" s="2">
        <v>1</v>
      </c>
    </row>
    <row r="44" spans="1:17" s="7" customFormat="1" x14ac:dyDescent="0.25">
      <c r="A44" s="25" t="s">
        <v>61</v>
      </c>
      <c r="B44" s="6">
        <f>C44+D44</f>
        <v>356</v>
      </c>
      <c r="C44" s="6">
        <f>SUM(C36:C43)</f>
        <v>192</v>
      </c>
      <c r="D44" s="6">
        <f>SUM(D36:D43)</f>
        <v>164</v>
      </c>
      <c r="E44" s="9">
        <f t="shared" si="4"/>
        <v>0.4606741573033708</v>
      </c>
      <c r="F44" s="6">
        <f t="shared" ref="F44:L44" si="6">SUM(F36:F43)</f>
        <v>0</v>
      </c>
      <c r="G44" s="6">
        <f>SUM(G36:G43)</f>
        <v>76</v>
      </c>
      <c r="H44" s="6">
        <f t="shared" si="6"/>
        <v>46</v>
      </c>
      <c r="I44" s="6">
        <f t="shared" si="6"/>
        <v>39</v>
      </c>
      <c r="J44" s="6">
        <f t="shared" si="6"/>
        <v>0</v>
      </c>
      <c r="K44" s="6">
        <f t="shared" si="6"/>
        <v>6</v>
      </c>
      <c r="L44" s="6">
        <f t="shared" si="6"/>
        <v>6</v>
      </c>
      <c r="M44" s="15">
        <f t="shared" si="3"/>
        <v>173</v>
      </c>
      <c r="N44" s="6">
        <f>SUM(N36:N43)</f>
        <v>129</v>
      </c>
      <c r="O44" s="16">
        <f t="shared" si="2"/>
        <v>0.57284768211920534</v>
      </c>
      <c r="P44" s="6">
        <f>SUM(P36:P43)</f>
        <v>26</v>
      </c>
      <c r="Q44" s="6">
        <f>SUM(Q36:Q43)</f>
        <v>28</v>
      </c>
    </row>
    <row r="45" spans="1:17" s="7" customFormat="1" x14ac:dyDescent="0.25">
      <c r="A45" s="34" t="s">
        <v>62</v>
      </c>
      <c r="B45" s="4">
        <f>C45+D45</f>
        <v>352</v>
      </c>
      <c r="C45" s="4">
        <v>189</v>
      </c>
      <c r="D45" s="4">
        <v>163</v>
      </c>
      <c r="E45" s="5">
        <f t="shared" si="4"/>
        <v>0.46306818181818182</v>
      </c>
      <c r="F45" s="4">
        <v>0</v>
      </c>
      <c r="G45" s="4">
        <v>75</v>
      </c>
      <c r="H45" s="4">
        <v>46</v>
      </c>
      <c r="I45" s="4">
        <v>38</v>
      </c>
      <c r="J45" s="4">
        <v>0</v>
      </c>
      <c r="K45" s="4">
        <v>5</v>
      </c>
      <c r="L45" s="4">
        <v>6</v>
      </c>
      <c r="M45" s="18">
        <f t="shared" si="3"/>
        <v>170</v>
      </c>
      <c r="N45" s="4">
        <v>128</v>
      </c>
      <c r="O45" s="19">
        <f t="shared" si="2"/>
        <v>0.57046979865771807</v>
      </c>
      <c r="P45" s="4">
        <v>26</v>
      </c>
      <c r="Q45" s="4">
        <v>28</v>
      </c>
    </row>
    <row r="46" spans="1:17" s="7" customFormat="1" ht="15.75" x14ac:dyDescent="0.25">
      <c r="A46" s="35" t="s">
        <v>63</v>
      </c>
      <c r="B46" s="6"/>
      <c r="C46" s="6"/>
      <c r="D46" s="6"/>
      <c r="E46" s="9"/>
      <c r="F46" s="6"/>
      <c r="G46" s="6"/>
      <c r="H46" s="6"/>
      <c r="I46" s="6"/>
      <c r="J46" s="6"/>
      <c r="K46" s="6"/>
      <c r="L46" s="6"/>
      <c r="M46" s="13"/>
      <c r="N46" s="6"/>
      <c r="O46" s="14"/>
      <c r="P46" s="2"/>
      <c r="Q46" s="2"/>
    </row>
    <row r="47" spans="1:17" x14ac:dyDescent="0.25">
      <c r="A47" s="1" t="s">
        <v>66</v>
      </c>
      <c r="B47" s="2">
        <f t="shared" ref="B47:B52" si="7">C47+D47</f>
        <v>148</v>
      </c>
      <c r="C47" s="2">
        <v>27</v>
      </c>
      <c r="D47" s="2">
        <v>121</v>
      </c>
      <c r="E47" s="3">
        <f t="shared" ref="E47:E52" si="8">D47/B47</f>
        <v>0.81756756756756754</v>
      </c>
      <c r="F47" s="2">
        <v>0</v>
      </c>
      <c r="G47" s="2">
        <v>11</v>
      </c>
      <c r="H47" s="2">
        <v>18</v>
      </c>
      <c r="I47" s="2">
        <v>21</v>
      </c>
      <c r="J47" s="2">
        <v>0</v>
      </c>
      <c r="K47" s="2">
        <v>5</v>
      </c>
      <c r="L47" s="2">
        <v>4</v>
      </c>
      <c r="M47" s="13">
        <f t="shared" si="3"/>
        <v>59</v>
      </c>
      <c r="N47" s="2">
        <v>78</v>
      </c>
      <c r="O47" s="14">
        <f t="shared" si="2"/>
        <v>0.43065693430656932</v>
      </c>
      <c r="P47" s="2">
        <v>1</v>
      </c>
      <c r="Q47" s="2">
        <v>10</v>
      </c>
    </row>
    <row r="48" spans="1:17" x14ac:dyDescent="0.25">
      <c r="A48" s="1" t="s">
        <v>117</v>
      </c>
      <c r="B48" s="2">
        <f t="shared" si="7"/>
        <v>183</v>
      </c>
      <c r="C48" s="2">
        <v>51</v>
      </c>
      <c r="D48" s="2">
        <v>132</v>
      </c>
      <c r="E48" s="3">
        <f t="shared" si="8"/>
        <v>0.72131147540983609</v>
      </c>
      <c r="F48" s="2">
        <v>0</v>
      </c>
      <c r="G48" s="2">
        <v>25</v>
      </c>
      <c r="H48" s="2">
        <v>42</v>
      </c>
      <c r="I48" s="2">
        <v>27</v>
      </c>
      <c r="J48" s="2">
        <v>0</v>
      </c>
      <c r="K48" s="2">
        <v>3</v>
      </c>
      <c r="L48" s="2">
        <v>3</v>
      </c>
      <c r="M48" s="13">
        <f t="shared" si="3"/>
        <v>100</v>
      </c>
      <c r="N48" s="2">
        <v>69</v>
      </c>
      <c r="O48" s="14">
        <f t="shared" si="2"/>
        <v>0.59171597633136097</v>
      </c>
      <c r="P48" s="2">
        <v>1</v>
      </c>
      <c r="Q48" s="2">
        <v>13</v>
      </c>
    </row>
    <row r="49" spans="1:17" x14ac:dyDescent="0.25">
      <c r="A49" s="1" t="s">
        <v>118</v>
      </c>
      <c r="B49" s="2">
        <f t="shared" si="7"/>
        <v>167</v>
      </c>
      <c r="C49" s="2">
        <v>18</v>
      </c>
      <c r="D49" s="2">
        <v>149</v>
      </c>
      <c r="E49" s="3">
        <f t="shared" si="8"/>
        <v>0.89221556886227549</v>
      </c>
      <c r="F49" s="2">
        <v>0</v>
      </c>
      <c r="G49" s="2">
        <v>12</v>
      </c>
      <c r="H49" s="2">
        <v>22</v>
      </c>
      <c r="I49" s="2">
        <v>8</v>
      </c>
      <c r="J49" s="2">
        <v>0</v>
      </c>
      <c r="K49" s="2">
        <v>0</v>
      </c>
      <c r="L49" s="2">
        <v>2</v>
      </c>
      <c r="M49" s="13">
        <f t="shared" si="3"/>
        <v>44</v>
      </c>
      <c r="N49" s="2">
        <v>113</v>
      </c>
      <c r="O49" s="14">
        <f t="shared" si="2"/>
        <v>0.28025477707006369</v>
      </c>
      <c r="P49" s="2">
        <v>0</v>
      </c>
      <c r="Q49" s="2">
        <v>10</v>
      </c>
    </row>
    <row r="50" spans="1:17" s="7" customFormat="1" x14ac:dyDescent="0.25">
      <c r="A50" s="1" t="s">
        <v>119</v>
      </c>
      <c r="B50" s="2">
        <f t="shared" si="7"/>
        <v>50</v>
      </c>
      <c r="C50" s="2">
        <v>9</v>
      </c>
      <c r="D50" s="2">
        <v>41</v>
      </c>
      <c r="E50" s="3">
        <f t="shared" si="8"/>
        <v>0.82</v>
      </c>
      <c r="F50" s="2">
        <v>0</v>
      </c>
      <c r="G50" s="2">
        <v>2</v>
      </c>
      <c r="H50" s="2">
        <v>2</v>
      </c>
      <c r="I50" s="2">
        <v>3</v>
      </c>
      <c r="J50" s="2">
        <v>0</v>
      </c>
      <c r="K50" s="2">
        <v>0</v>
      </c>
      <c r="L50" s="2">
        <v>0</v>
      </c>
      <c r="M50" s="13">
        <f t="shared" si="3"/>
        <v>7</v>
      </c>
      <c r="N50" s="2">
        <v>36</v>
      </c>
      <c r="O50" s="14">
        <f t="shared" si="2"/>
        <v>0.16279069767441862</v>
      </c>
      <c r="P50" s="2">
        <v>1</v>
      </c>
      <c r="Q50" s="2">
        <v>6</v>
      </c>
    </row>
    <row r="51" spans="1:17" s="7" customFormat="1" x14ac:dyDescent="0.25">
      <c r="A51" s="25" t="s">
        <v>69</v>
      </c>
      <c r="B51" s="6">
        <f t="shared" si="7"/>
        <v>548</v>
      </c>
      <c r="C51" s="6">
        <f>SUM(C47:C50)</f>
        <v>105</v>
      </c>
      <c r="D51" s="6">
        <f>SUM(D47:D50)</f>
        <v>443</v>
      </c>
      <c r="E51" s="9">
        <f t="shared" si="8"/>
        <v>0.80839416058394165</v>
      </c>
      <c r="F51" s="6">
        <v>0</v>
      </c>
      <c r="G51" s="6">
        <f t="shared" ref="G51:L51" si="9">SUM(G47:G50)</f>
        <v>50</v>
      </c>
      <c r="H51" s="6">
        <f t="shared" si="9"/>
        <v>84</v>
      </c>
      <c r="I51" s="6">
        <f t="shared" si="9"/>
        <v>59</v>
      </c>
      <c r="J51" s="6">
        <f t="shared" si="9"/>
        <v>0</v>
      </c>
      <c r="K51" s="6">
        <f t="shared" si="9"/>
        <v>8</v>
      </c>
      <c r="L51" s="6">
        <f t="shared" si="9"/>
        <v>9</v>
      </c>
      <c r="M51" s="15">
        <f t="shared" si="3"/>
        <v>210</v>
      </c>
      <c r="N51" s="6">
        <f>SUM(N47:N50)</f>
        <v>296</v>
      </c>
      <c r="O51" s="16">
        <f t="shared" si="2"/>
        <v>0.41501976284584979</v>
      </c>
      <c r="P51" s="6">
        <f>SUM(P47:P50)</f>
        <v>3</v>
      </c>
      <c r="Q51" s="6">
        <f>SUM(Q47:Q50)</f>
        <v>39</v>
      </c>
    </row>
    <row r="52" spans="1:17" s="7" customFormat="1" x14ac:dyDescent="0.25">
      <c r="A52" s="34" t="s">
        <v>70</v>
      </c>
      <c r="B52" s="4">
        <f t="shared" si="7"/>
        <v>548</v>
      </c>
      <c r="C52" s="4">
        <v>105</v>
      </c>
      <c r="D52" s="4">
        <v>443</v>
      </c>
      <c r="E52" s="5">
        <f t="shared" si="8"/>
        <v>0.80839416058394165</v>
      </c>
      <c r="F52" s="4">
        <v>0</v>
      </c>
      <c r="G52" s="4">
        <v>50</v>
      </c>
      <c r="H52" s="4">
        <v>84</v>
      </c>
      <c r="I52" s="4">
        <v>59</v>
      </c>
      <c r="J52" s="4">
        <v>0</v>
      </c>
      <c r="K52" s="4">
        <v>8</v>
      </c>
      <c r="L52" s="4">
        <v>9</v>
      </c>
      <c r="M52" s="18">
        <f t="shared" si="3"/>
        <v>210</v>
      </c>
      <c r="N52" s="4">
        <v>296</v>
      </c>
      <c r="O52" s="19">
        <f t="shared" si="2"/>
        <v>0.41501976284584979</v>
      </c>
      <c r="P52" s="4">
        <v>3</v>
      </c>
      <c r="Q52" s="4">
        <v>39</v>
      </c>
    </row>
    <row r="53" spans="1:17" ht="15.75" x14ac:dyDescent="0.25">
      <c r="A53" s="35" t="s">
        <v>132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N53" s="6"/>
      <c r="O53" s="14"/>
    </row>
    <row r="54" spans="1:17" x14ac:dyDescent="0.25">
      <c r="A54" s="1" t="s">
        <v>88</v>
      </c>
      <c r="B54" s="2">
        <f>C54+D54</f>
        <v>2</v>
      </c>
      <c r="C54" s="2">
        <v>1</v>
      </c>
      <c r="D54" s="2">
        <v>1</v>
      </c>
      <c r="E54" s="3">
        <f>D54/B54</f>
        <v>0.5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13">
        <f t="shared" si="3"/>
        <v>0</v>
      </c>
      <c r="N54" s="2">
        <v>2</v>
      </c>
      <c r="O54" s="14">
        <f t="shared" si="2"/>
        <v>0</v>
      </c>
      <c r="P54" s="2">
        <v>0</v>
      </c>
      <c r="Q54" s="2">
        <v>0</v>
      </c>
    </row>
    <row r="55" spans="1:17" x14ac:dyDescent="0.25">
      <c r="A55" s="1" t="s">
        <v>143</v>
      </c>
      <c r="B55" s="2">
        <f>C55+D55</f>
        <v>2</v>
      </c>
      <c r="C55" s="2">
        <v>0</v>
      </c>
      <c r="D55" s="2">
        <v>2</v>
      </c>
      <c r="E55" s="3">
        <f>D55/B55</f>
        <v>1</v>
      </c>
      <c r="F55" s="2">
        <v>0</v>
      </c>
      <c r="G55" s="2">
        <v>1</v>
      </c>
      <c r="H55" s="2">
        <v>1</v>
      </c>
      <c r="I55" s="2">
        <v>0</v>
      </c>
      <c r="J55" s="2">
        <v>0</v>
      </c>
      <c r="K55" s="2">
        <v>0</v>
      </c>
      <c r="L55" s="2">
        <v>0</v>
      </c>
      <c r="M55" s="13">
        <f t="shared" si="3"/>
        <v>2</v>
      </c>
      <c r="N55" s="2">
        <v>0</v>
      </c>
      <c r="O55" s="14">
        <v>0</v>
      </c>
      <c r="P55" s="2">
        <v>0</v>
      </c>
      <c r="Q55" s="2">
        <v>0</v>
      </c>
    </row>
    <row r="56" spans="1:17" x14ac:dyDescent="0.25">
      <c r="A56" s="1" t="s">
        <v>34</v>
      </c>
      <c r="B56" s="2">
        <f>C56+D56</f>
        <v>37</v>
      </c>
      <c r="C56" s="2">
        <v>2</v>
      </c>
      <c r="D56" s="2">
        <v>35</v>
      </c>
      <c r="E56" s="3">
        <f>D56/B56</f>
        <v>0.94594594594594594</v>
      </c>
      <c r="F56" s="2">
        <v>1</v>
      </c>
      <c r="G56" s="2">
        <v>3</v>
      </c>
      <c r="H56" s="2">
        <v>15</v>
      </c>
      <c r="I56" s="2">
        <v>2</v>
      </c>
      <c r="J56" s="2">
        <v>0</v>
      </c>
      <c r="K56" s="2">
        <v>2</v>
      </c>
      <c r="L56" s="2">
        <v>0</v>
      </c>
      <c r="M56" s="13">
        <f t="shared" si="3"/>
        <v>23</v>
      </c>
      <c r="N56" s="2">
        <v>13</v>
      </c>
      <c r="O56" s="14">
        <f t="shared" si="2"/>
        <v>0.63888888888888884</v>
      </c>
      <c r="P56" s="2">
        <v>0</v>
      </c>
      <c r="Q56" s="2">
        <v>1</v>
      </c>
    </row>
    <row r="57" spans="1:17" s="7" customFormat="1" x14ac:dyDescent="0.25">
      <c r="A57" s="25" t="s">
        <v>135</v>
      </c>
      <c r="B57" s="6">
        <f>D57+C57</f>
        <v>41</v>
      </c>
      <c r="C57" s="6">
        <f>SUM(C54:C56)</f>
        <v>3</v>
      </c>
      <c r="D57" s="6">
        <f>SUM(D54:D56)</f>
        <v>38</v>
      </c>
      <c r="E57" s="27">
        <f>D57/B57</f>
        <v>0.92682926829268297</v>
      </c>
      <c r="F57" s="6">
        <f t="shared" ref="F57:L57" si="10">SUM(F54:F56)</f>
        <v>1</v>
      </c>
      <c r="G57" s="6">
        <f t="shared" si="10"/>
        <v>4</v>
      </c>
      <c r="H57" s="6">
        <f t="shared" si="10"/>
        <v>16</v>
      </c>
      <c r="I57" s="6">
        <f t="shared" si="10"/>
        <v>2</v>
      </c>
      <c r="J57" s="6">
        <f t="shared" si="10"/>
        <v>0</v>
      </c>
      <c r="K57" s="6">
        <f t="shared" si="10"/>
        <v>2</v>
      </c>
      <c r="L57" s="6">
        <f t="shared" si="10"/>
        <v>0</v>
      </c>
      <c r="M57" s="15">
        <f t="shared" si="3"/>
        <v>25</v>
      </c>
      <c r="N57" s="6">
        <f>SUM(N54:N56)</f>
        <v>15</v>
      </c>
      <c r="O57" s="16">
        <f t="shared" si="2"/>
        <v>0.625</v>
      </c>
      <c r="P57" s="6">
        <f>SUM(P54:P56)</f>
        <v>0</v>
      </c>
      <c r="Q57" s="6">
        <f>SUM(Q54:Q56)</f>
        <v>1</v>
      </c>
    </row>
    <row r="58" spans="1:17" s="7" customFormat="1" x14ac:dyDescent="0.25">
      <c r="A58" s="34" t="s">
        <v>136</v>
      </c>
      <c r="B58" s="4">
        <f>C58+D58</f>
        <v>41</v>
      </c>
      <c r="C58" s="4">
        <v>3</v>
      </c>
      <c r="D58" s="4">
        <v>38</v>
      </c>
      <c r="E58" s="5">
        <f>D58/B58</f>
        <v>0.92682926829268297</v>
      </c>
      <c r="F58" s="4">
        <v>1</v>
      </c>
      <c r="G58" s="4">
        <v>4</v>
      </c>
      <c r="H58" s="4">
        <v>16</v>
      </c>
      <c r="I58" s="4">
        <v>2</v>
      </c>
      <c r="J58" s="4">
        <v>0</v>
      </c>
      <c r="K58" s="4">
        <v>2</v>
      </c>
      <c r="L58" s="4">
        <v>0</v>
      </c>
      <c r="M58" s="42">
        <f t="shared" si="3"/>
        <v>25</v>
      </c>
      <c r="N58" s="4">
        <v>15</v>
      </c>
      <c r="O58" s="43">
        <f t="shared" si="2"/>
        <v>0.625</v>
      </c>
      <c r="P58" s="4">
        <v>0</v>
      </c>
      <c r="Q58" s="4">
        <v>1</v>
      </c>
    </row>
    <row r="59" spans="1:17" s="45" customFormat="1" ht="15.75" x14ac:dyDescent="0.25">
      <c r="A59" s="35" t="s">
        <v>71</v>
      </c>
      <c r="B59" s="40"/>
      <c r="C59" s="40"/>
      <c r="D59" s="40"/>
      <c r="E59" s="44"/>
      <c r="F59" s="40"/>
      <c r="G59" s="40"/>
      <c r="H59" s="40"/>
      <c r="I59" s="40"/>
      <c r="J59" s="40"/>
      <c r="K59" s="40"/>
      <c r="L59" s="40"/>
      <c r="M59" s="38"/>
      <c r="N59" s="40"/>
      <c r="O59" s="39"/>
      <c r="P59" s="40"/>
      <c r="Q59" s="40"/>
    </row>
    <row r="60" spans="1:17" x14ac:dyDescent="0.25">
      <c r="A60" s="1" t="s">
        <v>58</v>
      </c>
      <c r="B60" s="2">
        <f>C60+D60</f>
        <v>50</v>
      </c>
      <c r="C60" s="2">
        <v>36</v>
      </c>
      <c r="D60" s="2">
        <v>14</v>
      </c>
      <c r="E60" s="3">
        <f>D60/B60</f>
        <v>0.28000000000000003</v>
      </c>
      <c r="F60" s="2">
        <v>0</v>
      </c>
      <c r="G60" s="2">
        <v>8</v>
      </c>
      <c r="H60" s="2">
        <v>5</v>
      </c>
      <c r="I60" s="2">
        <v>8</v>
      </c>
      <c r="J60" s="2">
        <v>0</v>
      </c>
      <c r="K60" s="2">
        <v>1</v>
      </c>
      <c r="L60" s="2">
        <v>0</v>
      </c>
      <c r="M60" s="13">
        <f t="shared" si="3"/>
        <v>22</v>
      </c>
      <c r="N60" s="2">
        <v>16</v>
      </c>
      <c r="O60" s="14">
        <f t="shared" si="2"/>
        <v>0.57894736842105265</v>
      </c>
      <c r="P60" s="2">
        <v>8</v>
      </c>
      <c r="Q60" s="2">
        <v>4</v>
      </c>
    </row>
    <row r="61" spans="1:17" x14ac:dyDescent="0.25">
      <c r="A61" s="1" t="s">
        <v>120</v>
      </c>
      <c r="B61" s="2">
        <f>C61+D61</f>
        <v>465</v>
      </c>
      <c r="C61" s="2">
        <v>255</v>
      </c>
      <c r="D61" s="2">
        <v>210</v>
      </c>
      <c r="E61" s="3">
        <v>0.53500000000000003</v>
      </c>
      <c r="F61" s="2">
        <v>1</v>
      </c>
      <c r="G61" s="2">
        <v>86</v>
      </c>
      <c r="H61" s="2">
        <v>42</v>
      </c>
      <c r="I61" s="2">
        <v>54</v>
      </c>
      <c r="J61" s="2">
        <v>0</v>
      </c>
      <c r="K61" s="2">
        <v>1</v>
      </c>
      <c r="L61" s="2">
        <v>10</v>
      </c>
      <c r="M61" s="13">
        <f t="shared" si="3"/>
        <v>194</v>
      </c>
      <c r="N61" s="2">
        <v>112</v>
      </c>
      <c r="O61" s="14">
        <f t="shared" si="2"/>
        <v>0.63398692810457513</v>
      </c>
      <c r="P61" s="2">
        <v>121</v>
      </c>
      <c r="Q61" s="2">
        <v>38</v>
      </c>
    </row>
    <row r="62" spans="1:17" s="7" customFormat="1" x14ac:dyDescent="0.25">
      <c r="A62" s="25" t="s">
        <v>73</v>
      </c>
      <c r="B62" s="6">
        <f>SUM(B60:B61)</f>
        <v>515</v>
      </c>
      <c r="C62" s="6">
        <f>SUM(C60:C61)</f>
        <v>291</v>
      </c>
      <c r="D62" s="6">
        <f>SUM(D60:D61)</f>
        <v>224</v>
      </c>
      <c r="E62" s="9">
        <f>D62/B62</f>
        <v>0.43495145631067961</v>
      </c>
      <c r="F62" s="6">
        <f t="shared" ref="F62:K62" si="11">SUM(F60:F61)</f>
        <v>1</v>
      </c>
      <c r="G62" s="6">
        <f>SUM(G60:G61)</f>
        <v>94</v>
      </c>
      <c r="H62" s="6">
        <f t="shared" si="11"/>
        <v>47</v>
      </c>
      <c r="I62" s="6">
        <f t="shared" si="11"/>
        <v>62</v>
      </c>
      <c r="J62" s="6">
        <f t="shared" si="11"/>
        <v>0</v>
      </c>
      <c r="K62" s="6">
        <f t="shared" si="11"/>
        <v>2</v>
      </c>
      <c r="L62" s="6">
        <f>SUM(L60:L61)</f>
        <v>10</v>
      </c>
      <c r="M62" s="15">
        <f>SUM(F62:L62)</f>
        <v>216</v>
      </c>
      <c r="N62" s="6">
        <f>SUM(N60:N61)</f>
        <v>128</v>
      </c>
      <c r="O62" s="16">
        <f>M62/(M62+N62)</f>
        <v>0.62790697674418605</v>
      </c>
      <c r="P62" s="6">
        <f>SUM(P60:P61)</f>
        <v>129</v>
      </c>
      <c r="Q62" s="6">
        <f>SUM(Q60:Q61)</f>
        <v>42</v>
      </c>
    </row>
    <row r="63" spans="1:17" s="7" customFormat="1" x14ac:dyDescent="0.25">
      <c r="A63" s="34" t="s">
        <v>74</v>
      </c>
      <c r="B63" s="4">
        <f>C63+D63</f>
        <v>515</v>
      </c>
      <c r="C63" s="4">
        <v>291</v>
      </c>
      <c r="D63" s="4">
        <v>224</v>
      </c>
      <c r="E63" s="5">
        <f>D63/B63</f>
        <v>0.43495145631067961</v>
      </c>
      <c r="F63" s="4">
        <v>1</v>
      </c>
      <c r="G63" s="4">
        <v>94</v>
      </c>
      <c r="H63" s="4">
        <v>47</v>
      </c>
      <c r="I63" s="4">
        <v>62</v>
      </c>
      <c r="J63" s="4">
        <v>0</v>
      </c>
      <c r="K63" s="4">
        <v>2</v>
      </c>
      <c r="L63" s="4">
        <v>10</v>
      </c>
      <c r="M63" s="42">
        <f>SUM(F63:L63)</f>
        <v>216</v>
      </c>
      <c r="N63" s="4">
        <v>128</v>
      </c>
      <c r="O63" s="43">
        <f>M63/(M63+N63)</f>
        <v>0.62790697674418605</v>
      </c>
      <c r="P63" s="4">
        <v>129</v>
      </c>
      <c r="Q63" s="4">
        <v>42</v>
      </c>
    </row>
    <row r="64" spans="1:17" s="7" customFormat="1" ht="15.75" x14ac:dyDescent="0.25">
      <c r="A64" s="35" t="s">
        <v>121</v>
      </c>
      <c r="B64" s="2"/>
      <c r="C64" s="2"/>
      <c r="D64" s="2"/>
      <c r="E64" s="3"/>
      <c r="F64" s="2"/>
      <c r="G64" s="2"/>
      <c r="H64" s="2"/>
      <c r="I64" s="2"/>
      <c r="J64" s="2"/>
      <c r="K64" s="2"/>
      <c r="L64" s="2"/>
      <c r="M64" s="13"/>
      <c r="N64" s="2"/>
      <c r="O64" s="14"/>
      <c r="P64" s="2"/>
      <c r="Q64" s="2"/>
    </row>
    <row r="65" spans="1:18" s="7" customFormat="1" x14ac:dyDescent="0.25">
      <c r="A65" s="1" t="s">
        <v>76</v>
      </c>
      <c r="B65" s="2">
        <f>C65+D65</f>
        <v>50</v>
      </c>
      <c r="C65" s="2">
        <v>2</v>
      </c>
      <c r="D65" s="2">
        <v>48</v>
      </c>
      <c r="E65" s="3">
        <f>D65/B65</f>
        <v>0.96</v>
      </c>
      <c r="F65" s="2">
        <v>1</v>
      </c>
      <c r="G65" s="2">
        <v>7</v>
      </c>
      <c r="H65" s="2">
        <v>10</v>
      </c>
      <c r="I65" s="2">
        <v>6</v>
      </c>
      <c r="J65" s="2">
        <v>0</v>
      </c>
      <c r="K65" s="2">
        <v>2</v>
      </c>
      <c r="L65" s="2">
        <v>0</v>
      </c>
      <c r="M65" s="13">
        <f>SUM(F65:L65)</f>
        <v>26</v>
      </c>
      <c r="N65" s="2">
        <v>16</v>
      </c>
      <c r="O65" s="14">
        <f>M65/(M65+N65)</f>
        <v>0.61904761904761907</v>
      </c>
      <c r="P65" s="2">
        <v>1</v>
      </c>
      <c r="Q65" s="2">
        <v>7</v>
      </c>
    </row>
    <row r="66" spans="1:18" s="7" customFormat="1" x14ac:dyDescent="0.25">
      <c r="A66" s="25" t="s">
        <v>77</v>
      </c>
      <c r="B66" s="6">
        <f>SUM(B65)</f>
        <v>50</v>
      </c>
      <c r="C66" s="6">
        <f>SUM(C65)</f>
        <v>2</v>
      </c>
      <c r="D66" s="6">
        <f>SUM(D65)</f>
        <v>48</v>
      </c>
      <c r="E66" s="9">
        <f>D66/B66</f>
        <v>0.96</v>
      </c>
      <c r="F66" s="6">
        <f t="shared" ref="F66:L66" si="12">SUM(F65)</f>
        <v>1</v>
      </c>
      <c r="G66" s="6">
        <f t="shared" si="12"/>
        <v>7</v>
      </c>
      <c r="H66" s="6">
        <f t="shared" si="12"/>
        <v>10</v>
      </c>
      <c r="I66" s="6">
        <f t="shared" si="12"/>
        <v>6</v>
      </c>
      <c r="J66" s="6">
        <v>0</v>
      </c>
      <c r="K66" s="6">
        <f t="shared" si="12"/>
        <v>2</v>
      </c>
      <c r="L66" s="6">
        <f t="shared" si="12"/>
        <v>0</v>
      </c>
      <c r="M66" s="15">
        <f>SUM(F66:L66)</f>
        <v>26</v>
      </c>
      <c r="N66" s="6">
        <f>SUM(N65)</f>
        <v>16</v>
      </c>
      <c r="O66" s="16">
        <f>M66/(M66+N66)</f>
        <v>0.61904761904761907</v>
      </c>
      <c r="P66" s="6">
        <f>SUM(P65)</f>
        <v>1</v>
      </c>
      <c r="Q66" s="6">
        <f>SUM(Q65)</f>
        <v>7</v>
      </c>
    </row>
    <row r="67" spans="1:18" s="7" customFormat="1" x14ac:dyDescent="0.25">
      <c r="A67" s="34" t="s">
        <v>78</v>
      </c>
      <c r="B67" s="4">
        <f>C67+D67</f>
        <v>50</v>
      </c>
      <c r="C67" s="4">
        <v>2</v>
      </c>
      <c r="D67" s="4">
        <v>48</v>
      </c>
      <c r="E67" s="5">
        <f>D67/B67</f>
        <v>0.96</v>
      </c>
      <c r="F67" s="4">
        <v>1</v>
      </c>
      <c r="G67" s="4">
        <v>7</v>
      </c>
      <c r="H67" s="4">
        <v>10</v>
      </c>
      <c r="I67" s="4">
        <v>6</v>
      </c>
      <c r="J67" s="4">
        <v>0</v>
      </c>
      <c r="K67" s="4">
        <v>2</v>
      </c>
      <c r="L67" s="4">
        <v>0</v>
      </c>
      <c r="M67" s="42">
        <f>SUM(F67:L67)</f>
        <v>26</v>
      </c>
      <c r="N67" s="4">
        <v>16</v>
      </c>
      <c r="O67" s="43">
        <f>M67/(M67+N67)</f>
        <v>0.61904761904761907</v>
      </c>
      <c r="P67" s="4">
        <v>1</v>
      </c>
      <c r="Q67" s="4">
        <v>7</v>
      </c>
    </row>
    <row r="68" spans="1:18" ht="15.75" x14ac:dyDescent="0.25">
      <c r="A68" s="35" t="s">
        <v>137</v>
      </c>
      <c r="E68" s="9"/>
      <c r="O68" s="14"/>
    </row>
    <row r="69" spans="1:18" x14ac:dyDescent="0.25">
      <c r="A69" s="1" t="s">
        <v>31</v>
      </c>
      <c r="B69" s="2">
        <f>C69+D69</f>
        <v>5</v>
      </c>
      <c r="C69" s="2">
        <v>2</v>
      </c>
      <c r="D69" s="2">
        <v>3</v>
      </c>
      <c r="E69" s="3">
        <f>D69/B69</f>
        <v>0.6</v>
      </c>
      <c r="F69" s="2">
        <v>0</v>
      </c>
      <c r="G69" s="2">
        <v>0</v>
      </c>
      <c r="H69" s="2">
        <v>1</v>
      </c>
      <c r="I69" s="2">
        <v>1</v>
      </c>
      <c r="J69" s="2">
        <v>0</v>
      </c>
      <c r="K69" s="2">
        <v>0</v>
      </c>
      <c r="L69" s="2">
        <v>1</v>
      </c>
      <c r="M69" s="13">
        <f>SUM(F69:L69)</f>
        <v>3</v>
      </c>
      <c r="N69" s="2">
        <v>2</v>
      </c>
      <c r="O69" s="14">
        <f>M69/(M69+N69)</f>
        <v>0.6</v>
      </c>
      <c r="P69" s="2">
        <v>0</v>
      </c>
      <c r="Q69" s="2">
        <v>0</v>
      </c>
    </row>
    <row r="70" spans="1:18" x14ac:dyDescent="0.25">
      <c r="A70" s="25" t="s">
        <v>139</v>
      </c>
      <c r="B70" s="2">
        <f>SUM(B69)</f>
        <v>5</v>
      </c>
      <c r="C70" s="2">
        <f>SUM(C69)</f>
        <v>2</v>
      </c>
      <c r="D70" s="2">
        <f>SUM(D69)</f>
        <v>3</v>
      </c>
      <c r="E70" s="9">
        <f>D70/B70</f>
        <v>0.6</v>
      </c>
      <c r="F70" s="2">
        <f t="shared" ref="F70:L70" si="13">SUM(F69)</f>
        <v>0</v>
      </c>
      <c r="G70" s="2">
        <f t="shared" si="13"/>
        <v>0</v>
      </c>
      <c r="H70" s="2">
        <f t="shared" si="13"/>
        <v>1</v>
      </c>
      <c r="I70" s="2">
        <f t="shared" si="13"/>
        <v>1</v>
      </c>
      <c r="J70" s="2">
        <f t="shared" si="13"/>
        <v>0</v>
      </c>
      <c r="K70" s="2">
        <f t="shared" si="13"/>
        <v>0</v>
      </c>
      <c r="L70" s="2">
        <f t="shared" si="13"/>
        <v>1</v>
      </c>
      <c r="M70" s="13">
        <f>SUM(F70:L70)</f>
        <v>3</v>
      </c>
      <c r="N70" s="2">
        <f>SUM(N69)</f>
        <v>2</v>
      </c>
      <c r="O70" s="14">
        <f>M70/(M70+N70)</f>
        <v>0.6</v>
      </c>
      <c r="P70" s="2">
        <f>SUM(P69)</f>
        <v>0</v>
      </c>
      <c r="Q70" s="2">
        <f>SUM(Q69)</f>
        <v>0</v>
      </c>
    </row>
    <row r="71" spans="1:18" x14ac:dyDescent="0.25">
      <c r="A71" s="34" t="s">
        <v>140</v>
      </c>
      <c r="B71" s="4">
        <f>C71+D71</f>
        <v>5</v>
      </c>
      <c r="C71" s="4">
        <v>2</v>
      </c>
      <c r="D71" s="4">
        <v>3</v>
      </c>
      <c r="E71" s="5">
        <f>D71/B71</f>
        <v>0.6</v>
      </c>
      <c r="F71" s="4">
        <v>0</v>
      </c>
      <c r="G71" s="4">
        <v>0</v>
      </c>
      <c r="H71" s="4">
        <v>1</v>
      </c>
      <c r="I71" s="4">
        <v>1</v>
      </c>
      <c r="J71" s="4">
        <v>0</v>
      </c>
      <c r="K71" s="4">
        <v>0</v>
      </c>
      <c r="L71" s="4">
        <v>1</v>
      </c>
      <c r="M71" s="18">
        <v>0</v>
      </c>
      <c r="N71" s="4">
        <v>2</v>
      </c>
      <c r="O71" s="19">
        <f>M71/(M71+N71)</f>
        <v>0</v>
      </c>
      <c r="P71" s="4">
        <v>0</v>
      </c>
      <c r="Q71" s="4">
        <v>0</v>
      </c>
    </row>
    <row r="72" spans="1:18" ht="15.75" x14ac:dyDescent="0.25">
      <c r="A72" s="46" t="s">
        <v>79</v>
      </c>
      <c r="E72" s="9"/>
      <c r="O72" s="14"/>
    </row>
    <row r="73" spans="1:18" x14ac:dyDescent="0.25">
      <c r="A73" s="82" t="s">
        <v>124</v>
      </c>
      <c r="B73" s="2">
        <f>C73+D73</f>
        <v>5</v>
      </c>
      <c r="C73" s="2">
        <v>0</v>
      </c>
      <c r="D73" s="2">
        <v>5</v>
      </c>
      <c r="E73" s="3">
        <f>D73/B73</f>
        <v>1</v>
      </c>
      <c r="F73" s="2">
        <v>0</v>
      </c>
      <c r="G73" s="2">
        <v>0</v>
      </c>
      <c r="H73" s="2">
        <v>1</v>
      </c>
      <c r="I73" s="2">
        <v>0</v>
      </c>
      <c r="J73" s="2">
        <v>0</v>
      </c>
      <c r="K73" s="2">
        <v>0</v>
      </c>
      <c r="L73" s="2">
        <v>0</v>
      </c>
      <c r="M73" s="13">
        <f>SUM(F73:L73)</f>
        <v>1</v>
      </c>
      <c r="N73" s="2">
        <v>3</v>
      </c>
      <c r="O73" s="14">
        <f>M73/(M73+N73)</f>
        <v>0.25</v>
      </c>
      <c r="P73" s="2">
        <v>0</v>
      </c>
      <c r="Q73" s="2">
        <v>1</v>
      </c>
    </row>
    <row r="74" spans="1:18" x14ac:dyDescent="0.25">
      <c r="A74" s="82" t="s">
        <v>141</v>
      </c>
      <c r="B74" s="2">
        <f>C74+D74</f>
        <v>39</v>
      </c>
      <c r="C74" s="2">
        <v>21</v>
      </c>
      <c r="D74" s="2">
        <v>18</v>
      </c>
      <c r="E74" s="3">
        <f>D74/B74</f>
        <v>0.46153846153846156</v>
      </c>
      <c r="F74" s="2">
        <v>0</v>
      </c>
      <c r="G74" s="2">
        <v>3</v>
      </c>
      <c r="H74" s="2">
        <v>4</v>
      </c>
      <c r="I74" s="2">
        <v>3</v>
      </c>
      <c r="J74" s="2">
        <v>0</v>
      </c>
      <c r="K74" s="2">
        <v>0</v>
      </c>
      <c r="L74" s="2">
        <v>2</v>
      </c>
      <c r="M74" s="13">
        <f>SUM(F74:L74)</f>
        <v>12</v>
      </c>
      <c r="N74" s="2">
        <v>23</v>
      </c>
      <c r="O74" s="14">
        <f>M74/(M74+N74)</f>
        <v>0.34285714285714286</v>
      </c>
      <c r="P74" s="2">
        <v>2</v>
      </c>
      <c r="Q74" s="2">
        <v>2</v>
      </c>
    </row>
    <row r="75" spans="1:18" s="7" customFormat="1" x14ac:dyDescent="0.25">
      <c r="A75" s="25" t="s">
        <v>127</v>
      </c>
      <c r="B75" s="6">
        <f>C75+D75</f>
        <v>44</v>
      </c>
      <c r="C75" s="6">
        <f>SUM(C73:C74)</f>
        <v>21</v>
      </c>
      <c r="D75" s="6">
        <f>SUM(D73:D74)</f>
        <v>23</v>
      </c>
      <c r="E75" s="9">
        <f>D75/B75</f>
        <v>0.52272727272727271</v>
      </c>
      <c r="F75" s="6">
        <f t="shared" ref="F75:L75" si="14">SUM(F73:F74)</f>
        <v>0</v>
      </c>
      <c r="G75" s="6">
        <f t="shared" si="14"/>
        <v>3</v>
      </c>
      <c r="H75" s="6">
        <f t="shared" si="14"/>
        <v>5</v>
      </c>
      <c r="I75" s="6">
        <f t="shared" si="14"/>
        <v>3</v>
      </c>
      <c r="J75" s="6">
        <f t="shared" si="14"/>
        <v>0</v>
      </c>
      <c r="K75" s="6">
        <f t="shared" si="14"/>
        <v>0</v>
      </c>
      <c r="L75" s="6">
        <f t="shared" si="14"/>
        <v>2</v>
      </c>
      <c r="M75" s="13">
        <f>SUM(F75:L75)</f>
        <v>13</v>
      </c>
      <c r="N75" s="6">
        <f>SUM(N73:N74)</f>
        <v>26</v>
      </c>
      <c r="O75" s="14">
        <f>M75/(M75+N75)</f>
        <v>0.33333333333333331</v>
      </c>
      <c r="P75" s="6">
        <f>SUM(P73:P74)</f>
        <v>2</v>
      </c>
      <c r="Q75" s="6">
        <f>SUM(Q73:Q74)</f>
        <v>3</v>
      </c>
    </row>
    <row r="76" spans="1:18" x14ac:dyDescent="0.25">
      <c r="A76" s="34" t="s">
        <v>84</v>
      </c>
      <c r="B76" s="4">
        <f>C76+D76</f>
        <v>44</v>
      </c>
      <c r="C76" s="4">
        <v>21</v>
      </c>
      <c r="D76" s="4">
        <v>23</v>
      </c>
      <c r="E76" s="5">
        <f>D76/B76</f>
        <v>0.52272727272727271</v>
      </c>
      <c r="F76" s="4">
        <v>0</v>
      </c>
      <c r="G76" s="4">
        <v>3</v>
      </c>
      <c r="H76" s="4">
        <v>5</v>
      </c>
      <c r="I76" s="4">
        <v>3</v>
      </c>
      <c r="J76" s="4">
        <v>0</v>
      </c>
      <c r="K76" s="4">
        <v>0</v>
      </c>
      <c r="L76" s="4">
        <v>2</v>
      </c>
      <c r="M76" s="18">
        <f>SUM(F76:L76)</f>
        <v>13</v>
      </c>
      <c r="N76" s="4">
        <v>26</v>
      </c>
      <c r="O76" s="19">
        <f>M76/(M76+N76)</f>
        <v>0.33333333333333331</v>
      </c>
      <c r="P76" s="4">
        <v>2</v>
      </c>
      <c r="Q76" s="4">
        <v>3</v>
      </c>
      <c r="R76" s="7"/>
    </row>
    <row r="77" spans="1:18" s="7" customFormat="1" ht="18" customHeight="1" x14ac:dyDescent="0.25">
      <c r="A77" s="49" t="s">
        <v>144</v>
      </c>
      <c r="B77" s="29">
        <f>SUM(C77:D77)</f>
        <v>2658</v>
      </c>
      <c r="C77" s="29">
        <f>C34+C45+C52+C58+C63+C67+C71+C76</f>
        <v>1104</v>
      </c>
      <c r="D77" s="29">
        <f>D34+D45+D52+D58+D63+D67+D71+D76</f>
        <v>1554</v>
      </c>
      <c r="E77" s="9">
        <f>D77/B77</f>
        <v>0.58465011286681712</v>
      </c>
      <c r="F77" s="29">
        <f t="shared" ref="F77:L77" si="15">F34+F45+F52+F58+F63+F67+F71+F852+F76</f>
        <v>6</v>
      </c>
      <c r="G77" s="29">
        <f t="shared" si="15"/>
        <v>322</v>
      </c>
      <c r="H77" s="29">
        <f t="shared" si="15"/>
        <v>381</v>
      </c>
      <c r="I77" s="29">
        <f t="shared" si="15"/>
        <v>335</v>
      </c>
      <c r="J77" s="29">
        <f t="shared" si="15"/>
        <v>0</v>
      </c>
      <c r="K77" s="29">
        <f t="shared" si="15"/>
        <v>33</v>
      </c>
      <c r="L77" s="29">
        <f t="shared" si="15"/>
        <v>63</v>
      </c>
      <c r="M77" s="29">
        <f>M34+M45+M52+M58+M63+M67+M71+M75</f>
        <v>1137</v>
      </c>
      <c r="N77" s="29">
        <f>N34+N45+N52+N58+N63+N67+N71+N76</f>
        <v>1055</v>
      </c>
      <c r="O77" s="14">
        <f>M77/(M77+N77)</f>
        <v>0.51870437956204385</v>
      </c>
      <c r="P77" s="29">
        <f>P34+P45+P52+P58+P63+P67+P71+P76</f>
        <v>258</v>
      </c>
      <c r="Q77" s="29">
        <f>Q34+Q45+Q52+Q58+Q63+Q67+Q71+Q76</f>
        <v>205</v>
      </c>
    </row>
    <row r="79" spans="1:18" x14ac:dyDescent="0.25">
      <c r="A79" s="30"/>
    </row>
  </sheetData>
  <phoneticPr fontId="20" type="noConversion"/>
  <printOptions horizontalCentered="1" verticalCentered="1"/>
  <pageMargins left="0.75" right="0.75" top="0.5" bottom="1" header="0.5" footer="0.5"/>
  <pageSetup scale="64" firstPageNumber="38" fitToHeight="0" orientation="landscape" useFirstPageNumber="1" r:id="rId1"/>
  <headerFooter alignWithMargins="0">
    <oddHeader>&amp;L&amp;"-,Bold Italic"&amp;11&amp;K000000PROGRAM LEVEL DATA&amp;C&amp;"-,Bold Italic"&amp;11&amp;K000000TABLE 34&amp;R&amp;"-,Bold Italic"&amp;11&amp;K000000Undergraduate Degrees by Gender and Ethnicity</oddHeader>
    <oddFooter>&amp;L&amp;"-,Bold Italic"&amp;11&amp;K000000Office of Institutional Research, UMass Boston</oddFooter>
  </headerFooter>
  <rowBreaks count="1" manualBreakCount="1">
    <brk id="45" max="16" man="1"/>
  </rowBreaks>
  <ignoredErrors>
    <ignoredError sqref="E68 B51 E62:E63 E58 B59 E78:E80 E59" formula="1"/>
    <ignoredError sqref="B35 C46:D46 B4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86"/>
  <sheetViews>
    <sheetView zoomScaleNormal="100" workbookViewId="0">
      <selection activeCell="O19" sqref="O19"/>
    </sheetView>
  </sheetViews>
  <sheetFormatPr defaultRowHeight="15" x14ac:dyDescent="0.25"/>
  <cols>
    <col min="1" max="1" width="43.140625" style="1" customWidth="1"/>
    <col min="2" max="3" width="7.42578125" style="2" customWidth="1"/>
    <col min="4" max="5" width="8.85546875" style="2" customWidth="1"/>
    <col min="6" max="6" width="10.140625" style="2" customWidth="1"/>
    <col min="7" max="7" width="8.5703125" style="2" customWidth="1"/>
    <col min="8" max="10" width="10.140625" style="2" customWidth="1"/>
    <col min="11" max="11" width="8.85546875" style="2" customWidth="1"/>
    <col min="12" max="12" width="9.28515625" style="2" customWidth="1"/>
    <col min="13" max="13" width="10.140625" style="11" customWidth="1"/>
    <col min="14" max="14" width="7.5703125" style="2" customWidth="1"/>
    <col min="15" max="15" width="9.42578125" style="2" customWidth="1"/>
    <col min="16" max="16" width="12.5703125" style="2" customWidth="1"/>
    <col min="17" max="17" width="10.140625" style="2" customWidth="1"/>
    <col min="18" max="19" width="9.140625" style="1" customWidth="1"/>
  </cols>
  <sheetData>
    <row r="1" spans="1:17" ht="18.75" x14ac:dyDescent="0.3">
      <c r="A1" s="50" t="s">
        <v>145</v>
      </c>
    </row>
    <row r="2" spans="1:17" x14ac:dyDescent="0.25">
      <c r="A2" s="7"/>
    </row>
    <row r="3" spans="1:17" ht="60.75" thickBot="1" x14ac:dyDescent="0.3">
      <c r="A3" s="31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  <c r="K3" s="32" t="s">
        <v>10</v>
      </c>
      <c r="L3" s="32" t="s">
        <v>11</v>
      </c>
      <c r="M3" s="33" t="s">
        <v>12</v>
      </c>
      <c r="N3" s="32" t="s">
        <v>13</v>
      </c>
      <c r="O3" s="32" t="s">
        <v>14</v>
      </c>
      <c r="P3" s="32" t="s">
        <v>15</v>
      </c>
      <c r="Q3" s="32" t="s">
        <v>16</v>
      </c>
    </row>
    <row r="4" spans="1:17" ht="15.75" x14ac:dyDescent="0.25">
      <c r="A4" s="35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2"/>
      <c r="N4" s="10"/>
      <c r="O4" s="10"/>
      <c r="P4" s="10"/>
      <c r="Q4" s="10"/>
    </row>
    <row r="5" spans="1:17" x14ac:dyDescent="0.25">
      <c r="A5" s="1" t="s">
        <v>105</v>
      </c>
      <c r="B5" s="2">
        <v>9</v>
      </c>
      <c r="C5" s="2">
        <v>4</v>
      </c>
      <c r="D5" s="2">
        <v>5</v>
      </c>
      <c r="E5" s="3">
        <f t="shared" ref="E5:E33" si="0">D5/B5</f>
        <v>0.55555555555555558</v>
      </c>
      <c r="F5" s="2">
        <v>0</v>
      </c>
      <c r="G5" s="2">
        <v>0</v>
      </c>
      <c r="H5" s="2">
        <v>5</v>
      </c>
      <c r="I5" s="2">
        <v>0</v>
      </c>
      <c r="J5" s="2">
        <v>0</v>
      </c>
      <c r="K5" s="2">
        <v>2</v>
      </c>
      <c r="L5" s="2">
        <v>0</v>
      </c>
      <c r="M5" s="13">
        <f>SUM(F5:L5)</f>
        <v>7</v>
      </c>
      <c r="N5" s="2">
        <v>0</v>
      </c>
      <c r="O5" s="14">
        <f>M5/(M5+N5)</f>
        <v>1</v>
      </c>
      <c r="P5" s="2">
        <v>0</v>
      </c>
      <c r="Q5" s="2">
        <v>2</v>
      </c>
    </row>
    <row r="6" spans="1:17" x14ac:dyDescent="0.25">
      <c r="A6" s="1" t="s">
        <v>98</v>
      </c>
      <c r="B6" s="2">
        <v>8</v>
      </c>
      <c r="C6" s="2">
        <v>5</v>
      </c>
      <c r="D6" s="2">
        <v>3</v>
      </c>
      <c r="E6" s="3">
        <f t="shared" si="0"/>
        <v>0.375</v>
      </c>
      <c r="F6" s="2">
        <v>0</v>
      </c>
      <c r="G6" s="2">
        <v>0</v>
      </c>
      <c r="H6" s="2">
        <v>2</v>
      </c>
      <c r="I6" s="2">
        <v>0</v>
      </c>
      <c r="J6" s="2">
        <v>0</v>
      </c>
      <c r="K6" s="2">
        <v>0</v>
      </c>
      <c r="L6" s="2">
        <v>1</v>
      </c>
      <c r="M6" s="13">
        <f>SUM(F6:L6)</f>
        <v>3</v>
      </c>
      <c r="N6" s="2">
        <v>4</v>
      </c>
      <c r="O6" s="14">
        <f t="shared" ref="O6:O64" si="1">M6/(M6+N6)</f>
        <v>0.42857142857142855</v>
      </c>
      <c r="P6" s="2">
        <v>0</v>
      </c>
      <c r="Q6" s="2">
        <v>1</v>
      </c>
    </row>
    <row r="7" spans="1:17" x14ac:dyDescent="0.25">
      <c r="A7" s="1" t="s">
        <v>99</v>
      </c>
      <c r="B7" s="2">
        <v>40</v>
      </c>
      <c r="C7" s="2">
        <v>11</v>
      </c>
      <c r="D7" s="2">
        <v>29</v>
      </c>
      <c r="E7" s="3">
        <f t="shared" si="0"/>
        <v>0.72499999999999998</v>
      </c>
      <c r="F7" s="2">
        <v>0</v>
      </c>
      <c r="G7" s="2">
        <v>0</v>
      </c>
      <c r="H7" s="2">
        <v>2</v>
      </c>
      <c r="I7" s="2">
        <v>10</v>
      </c>
      <c r="J7" s="2">
        <v>0</v>
      </c>
      <c r="K7" s="2">
        <v>0</v>
      </c>
      <c r="L7" s="2">
        <v>1</v>
      </c>
      <c r="M7" s="13">
        <f t="shared" ref="M7:M64" si="2">SUM(F7:L7)</f>
        <v>13</v>
      </c>
      <c r="N7" s="2">
        <v>23</v>
      </c>
      <c r="O7" s="14">
        <f t="shared" si="1"/>
        <v>0.3611111111111111</v>
      </c>
      <c r="P7" s="2">
        <v>1</v>
      </c>
      <c r="Q7" s="2">
        <v>3</v>
      </c>
    </row>
    <row r="8" spans="1:17" x14ac:dyDescent="0.25">
      <c r="A8" s="1" t="s">
        <v>22</v>
      </c>
      <c r="B8" s="2">
        <v>26</v>
      </c>
      <c r="C8" s="2">
        <v>9</v>
      </c>
      <c r="D8" s="2">
        <v>17</v>
      </c>
      <c r="E8" s="3">
        <f t="shared" si="0"/>
        <v>0.65384615384615385</v>
      </c>
      <c r="F8" s="2">
        <v>0</v>
      </c>
      <c r="G8" s="2">
        <v>2</v>
      </c>
      <c r="H8" s="2">
        <v>1</v>
      </c>
      <c r="I8" s="2">
        <v>2</v>
      </c>
      <c r="J8" s="2">
        <v>0</v>
      </c>
      <c r="K8" s="2">
        <v>0</v>
      </c>
      <c r="L8" s="2">
        <v>1</v>
      </c>
      <c r="M8" s="13">
        <f t="shared" si="2"/>
        <v>6</v>
      </c>
      <c r="N8" s="2">
        <v>15</v>
      </c>
      <c r="O8" s="14">
        <f t="shared" si="1"/>
        <v>0.2857142857142857</v>
      </c>
      <c r="P8" s="2">
        <v>3</v>
      </c>
      <c r="Q8" s="2">
        <v>2</v>
      </c>
    </row>
    <row r="9" spans="1:17" x14ac:dyDescent="0.25">
      <c r="A9" s="1" t="s">
        <v>23</v>
      </c>
      <c r="B9" s="2">
        <v>5</v>
      </c>
      <c r="C9" s="2">
        <v>3</v>
      </c>
      <c r="D9" s="2">
        <v>2</v>
      </c>
      <c r="E9" s="3">
        <f t="shared" si="0"/>
        <v>0.4</v>
      </c>
      <c r="F9" s="2">
        <v>0</v>
      </c>
      <c r="G9" s="2">
        <v>0</v>
      </c>
      <c r="H9" s="2">
        <v>1</v>
      </c>
      <c r="I9" s="2">
        <v>0</v>
      </c>
      <c r="J9" s="2">
        <v>0</v>
      </c>
      <c r="K9" s="2">
        <v>0</v>
      </c>
      <c r="L9" s="2">
        <v>1</v>
      </c>
      <c r="M9" s="13">
        <f t="shared" si="2"/>
        <v>2</v>
      </c>
      <c r="N9" s="2">
        <v>2</v>
      </c>
      <c r="O9" s="14">
        <f t="shared" si="1"/>
        <v>0.5</v>
      </c>
      <c r="P9" s="2">
        <v>1</v>
      </c>
      <c r="Q9" s="2">
        <v>0</v>
      </c>
    </row>
    <row r="10" spans="1:17" x14ac:dyDescent="0.25">
      <c r="A10" s="1" t="s">
        <v>87</v>
      </c>
      <c r="B10" s="2">
        <v>1</v>
      </c>
      <c r="C10" s="2">
        <v>1</v>
      </c>
      <c r="D10" s="2">
        <v>0</v>
      </c>
      <c r="E10" s="3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13">
        <f t="shared" si="2"/>
        <v>0</v>
      </c>
      <c r="N10" s="2">
        <v>1</v>
      </c>
      <c r="O10" s="14">
        <v>0</v>
      </c>
      <c r="P10" s="2">
        <v>0</v>
      </c>
      <c r="Q10" s="2">
        <v>0</v>
      </c>
    </row>
    <row r="11" spans="1:17" x14ac:dyDescent="0.25">
      <c r="A11" s="1" t="s">
        <v>24</v>
      </c>
      <c r="B11" s="2">
        <v>1</v>
      </c>
      <c r="C11" s="2">
        <v>0</v>
      </c>
      <c r="D11" s="2">
        <v>1</v>
      </c>
      <c r="E11" s="3">
        <f t="shared" si="0"/>
        <v>1</v>
      </c>
      <c r="F11" s="2">
        <v>0</v>
      </c>
      <c r="G11" s="2">
        <v>0</v>
      </c>
      <c r="H11" s="2">
        <v>1</v>
      </c>
      <c r="I11" s="2">
        <v>0</v>
      </c>
      <c r="J11" s="2">
        <v>0</v>
      </c>
      <c r="K11" s="2">
        <v>0</v>
      </c>
      <c r="L11" s="2">
        <v>0</v>
      </c>
      <c r="M11" s="13">
        <f t="shared" si="2"/>
        <v>1</v>
      </c>
      <c r="N11" s="2">
        <v>0</v>
      </c>
      <c r="O11" s="14">
        <f t="shared" si="1"/>
        <v>1</v>
      </c>
      <c r="P11" s="2">
        <v>0</v>
      </c>
      <c r="Q11" s="2">
        <v>0</v>
      </c>
    </row>
    <row r="12" spans="1:17" x14ac:dyDescent="0.25">
      <c r="A12" s="1" t="s">
        <v>25</v>
      </c>
      <c r="B12" s="2">
        <v>66</v>
      </c>
      <c r="C12" s="2">
        <v>29</v>
      </c>
      <c r="D12" s="2">
        <v>37</v>
      </c>
      <c r="E12" s="3">
        <f t="shared" si="0"/>
        <v>0.56060606060606055</v>
      </c>
      <c r="F12" s="2">
        <v>0</v>
      </c>
      <c r="G12" s="2">
        <v>3</v>
      </c>
      <c r="H12" s="2">
        <v>6</v>
      </c>
      <c r="I12" s="2">
        <v>12</v>
      </c>
      <c r="J12" s="2">
        <v>0</v>
      </c>
      <c r="K12" s="2">
        <v>1</v>
      </c>
      <c r="L12" s="2">
        <v>2</v>
      </c>
      <c r="M12" s="13">
        <f t="shared" si="2"/>
        <v>24</v>
      </c>
      <c r="N12" s="2">
        <v>35</v>
      </c>
      <c r="O12" s="14">
        <f t="shared" si="1"/>
        <v>0.40677966101694918</v>
      </c>
      <c r="P12" s="2">
        <v>3</v>
      </c>
      <c r="Q12" s="2">
        <v>4</v>
      </c>
    </row>
    <row r="13" spans="1:17" x14ac:dyDescent="0.25">
      <c r="A13" s="1" t="s">
        <v>107</v>
      </c>
      <c r="B13" s="2">
        <v>156</v>
      </c>
      <c r="C13" s="2">
        <v>76</v>
      </c>
      <c r="D13" s="2">
        <v>80</v>
      </c>
      <c r="E13" s="3">
        <f t="shared" si="0"/>
        <v>0.51282051282051277</v>
      </c>
      <c r="F13" s="2">
        <v>0</v>
      </c>
      <c r="G13" s="2">
        <v>9</v>
      </c>
      <c r="H13" s="2">
        <v>21</v>
      </c>
      <c r="I13" s="2">
        <v>31</v>
      </c>
      <c r="J13" s="2">
        <v>0</v>
      </c>
      <c r="K13" s="2">
        <v>6</v>
      </c>
      <c r="L13" s="2">
        <v>5</v>
      </c>
      <c r="M13" s="13">
        <f t="shared" si="2"/>
        <v>72</v>
      </c>
      <c r="N13" s="2">
        <v>72</v>
      </c>
      <c r="O13" s="14">
        <f t="shared" si="1"/>
        <v>0.5</v>
      </c>
      <c r="P13" s="2">
        <v>0</v>
      </c>
      <c r="Q13" s="2">
        <v>12</v>
      </c>
    </row>
    <row r="14" spans="1:17" x14ac:dyDescent="0.25">
      <c r="A14" s="1" t="s">
        <v>27</v>
      </c>
      <c r="B14" s="2">
        <v>125</v>
      </c>
      <c r="C14" s="2">
        <v>78</v>
      </c>
      <c r="D14" s="2">
        <v>47</v>
      </c>
      <c r="E14" s="3">
        <f t="shared" si="0"/>
        <v>0.376</v>
      </c>
      <c r="F14" s="2">
        <v>0</v>
      </c>
      <c r="G14" s="2">
        <v>11</v>
      </c>
      <c r="H14" s="2">
        <v>7</v>
      </c>
      <c r="I14" s="2">
        <v>8</v>
      </c>
      <c r="J14" s="2">
        <v>0</v>
      </c>
      <c r="K14" s="2">
        <v>0</v>
      </c>
      <c r="L14" s="2">
        <v>2</v>
      </c>
      <c r="M14" s="13">
        <f t="shared" si="2"/>
        <v>28</v>
      </c>
      <c r="N14" s="2">
        <v>41</v>
      </c>
      <c r="O14" s="14">
        <f t="shared" si="1"/>
        <v>0.40579710144927539</v>
      </c>
      <c r="P14" s="2">
        <v>50</v>
      </c>
      <c r="Q14" s="2">
        <v>6</v>
      </c>
    </row>
    <row r="15" spans="1:17" x14ac:dyDescent="0.25">
      <c r="A15" s="1" t="s">
        <v>28</v>
      </c>
      <c r="B15" s="2">
        <v>92</v>
      </c>
      <c r="C15" s="2">
        <v>42</v>
      </c>
      <c r="D15" s="2">
        <v>50</v>
      </c>
      <c r="E15" s="3">
        <f t="shared" si="0"/>
        <v>0.54347826086956519</v>
      </c>
      <c r="F15" s="2">
        <v>0</v>
      </c>
      <c r="G15" s="2">
        <v>2</v>
      </c>
      <c r="H15" s="2">
        <v>8</v>
      </c>
      <c r="I15" s="2">
        <v>9</v>
      </c>
      <c r="J15" s="2">
        <v>0</v>
      </c>
      <c r="K15" s="2">
        <v>1</v>
      </c>
      <c r="L15" s="2">
        <v>1</v>
      </c>
      <c r="M15" s="13">
        <f t="shared" si="2"/>
        <v>21</v>
      </c>
      <c r="N15" s="2">
        <v>64</v>
      </c>
      <c r="O15" s="14">
        <f t="shared" si="1"/>
        <v>0.24705882352941178</v>
      </c>
      <c r="P15" s="2">
        <v>0</v>
      </c>
      <c r="Q15" s="2">
        <v>7</v>
      </c>
    </row>
    <row r="16" spans="1:17" x14ac:dyDescent="0.25">
      <c r="A16" s="1" t="s">
        <v>129</v>
      </c>
      <c r="B16" s="2">
        <v>3</v>
      </c>
      <c r="C16" s="2">
        <v>2</v>
      </c>
      <c r="D16" s="2">
        <v>1</v>
      </c>
      <c r="E16" s="3">
        <f t="shared" si="0"/>
        <v>0.33333333333333331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13">
        <f t="shared" si="2"/>
        <v>0</v>
      </c>
      <c r="N16" s="2">
        <v>3</v>
      </c>
      <c r="O16" s="14">
        <f t="shared" si="1"/>
        <v>0</v>
      </c>
      <c r="P16" s="2">
        <v>0</v>
      </c>
      <c r="Q16" s="2">
        <v>0</v>
      </c>
    </row>
    <row r="17" spans="1:19" x14ac:dyDescent="0.25">
      <c r="A17" s="1" t="s">
        <v>30</v>
      </c>
      <c r="B17" s="2">
        <v>3</v>
      </c>
      <c r="C17" s="2">
        <v>0</v>
      </c>
      <c r="D17" s="2">
        <v>3</v>
      </c>
      <c r="E17" s="3">
        <f t="shared" si="0"/>
        <v>1</v>
      </c>
      <c r="F17" s="2">
        <v>0</v>
      </c>
      <c r="G17" s="2">
        <v>0</v>
      </c>
      <c r="H17" s="2">
        <v>0</v>
      </c>
      <c r="I17" s="2">
        <v>1</v>
      </c>
      <c r="J17" s="2">
        <v>0</v>
      </c>
      <c r="K17" s="2">
        <v>1</v>
      </c>
      <c r="L17" s="2">
        <v>0</v>
      </c>
      <c r="M17" s="13">
        <f t="shared" si="2"/>
        <v>2</v>
      </c>
      <c r="N17" s="2">
        <v>0</v>
      </c>
      <c r="O17" s="14">
        <f>M17/(M17+N17)</f>
        <v>1</v>
      </c>
      <c r="P17" s="2">
        <v>1</v>
      </c>
      <c r="Q17" s="2">
        <v>0</v>
      </c>
    </row>
    <row r="18" spans="1:19" x14ac:dyDescent="0.25">
      <c r="A18" s="1" t="s">
        <v>32</v>
      </c>
      <c r="B18" s="2">
        <v>39</v>
      </c>
      <c r="C18" s="2">
        <v>26</v>
      </c>
      <c r="D18" s="2">
        <v>13</v>
      </c>
      <c r="E18" s="3">
        <f t="shared" si="0"/>
        <v>0.33333333333333331</v>
      </c>
      <c r="F18" s="2">
        <v>0</v>
      </c>
      <c r="G18" s="2">
        <v>1</v>
      </c>
      <c r="H18" s="2">
        <v>1</v>
      </c>
      <c r="I18" s="2">
        <v>3</v>
      </c>
      <c r="J18" s="2">
        <v>0</v>
      </c>
      <c r="K18" s="2">
        <v>0</v>
      </c>
      <c r="L18" s="2">
        <v>4</v>
      </c>
      <c r="M18" s="13">
        <f t="shared" si="2"/>
        <v>9</v>
      </c>
      <c r="N18" s="2">
        <v>27</v>
      </c>
      <c r="O18" s="14">
        <f>M18/(M18+N18)</f>
        <v>0.25</v>
      </c>
      <c r="P18" s="2">
        <v>0</v>
      </c>
      <c r="Q18" s="2">
        <v>3</v>
      </c>
    </row>
    <row r="19" spans="1:19" x14ac:dyDescent="0.25">
      <c r="A19" s="1" t="s">
        <v>109</v>
      </c>
      <c r="B19" s="2">
        <v>6</v>
      </c>
      <c r="C19" s="2">
        <v>3</v>
      </c>
      <c r="D19" s="2">
        <v>3</v>
      </c>
      <c r="E19" s="3">
        <v>0</v>
      </c>
      <c r="F19" s="2">
        <v>0</v>
      </c>
      <c r="G19" s="2">
        <v>0</v>
      </c>
      <c r="H19" s="2">
        <v>0</v>
      </c>
      <c r="I19" s="2">
        <v>1</v>
      </c>
      <c r="J19" s="2">
        <v>0</v>
      </c>
      <c r="K19" s="2">
        <v>0</v>
      </c>
      <c r="L19" s="2">
        <v>1</v>
      </c>
      <c r="M19" s="13">
        <v>0</v>
      </c>
      <c r="N19" s="2">
        <v>3</v>
      </c>
      <c r="O19" s="14">
        <f t="shared" si="1"/>
        <v>0</v>
      </c>
      <c r="P19" s="2">
        <v>0</v>
      </c>
      <c r="Q19" s="2">
        <v>1</v>
      </c>
    </row>
    <row r="20" spans="1:19" x14ac:dyDescent="0.25">
      <c r="A20" s="1" t="s">
        <v>90</v>
      </c>
      <c r="B20" s="2">
        <v>2</v>
      </c>
      <c r="C20" s="2">
        <v>0</v>
      </c>
      <c r="D20" s="2">
        <v>2</v>
      </c>
      <c r="E20" s="3">
        <f t="shared" si="0"/>
        <v>1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13">
        <f t="shared" si="2"/>
        <v>0</v>
      </c>
      <c r="N20" s="2">
        <v>1</v>
      </c>
      <c r="O20" s="14">
        <f t="shared" si="1"/>
        <v>0</v>
      </c>
      <c r="P20" s="2">
        <v>0</v>
      </c>
      <c r="Q20" s="2">
        <v>1</v>
      </c>
    </row>
    <row r="21" spans="1:19" x14ac:dyDescent="0.25">
      <c r="A21" s="1" t="s">
        <v>110</v>
      </c>
      <c r="B21" s="2">
        <v>15</v>
      </c>
      <c r="C21" s="2">
        <v>3</v>
      </c>
      <c r="D21" s="2">
        <v>12</v>
      </c>
      <c r="E21" s="3">
        <f>D21/B21</f>
        <v>0.8</v>
      </c>
      <c r="F21" s="2">
        <v>0</v>
      </c>
      <c r="G21" s="2">
        <v>1</v>
      </c>
      <c r="H21" s="2">
        <v>2</v>
      </c>
      <c r="I21" s="2">
        <v>6</v>
      </c>
      <c r="J21" s="2">
        <v>0</v>
      </c>
      <c r="K21" s="2">
        <v>2</v>
      </c>
      <c r="L21" s="2">
        <v>0</v>
      </c>
      <c r="M21" s="13">
        <f>SUM(F21:L21)</f>
        <v>11</v>
      </c>
      <c r="N21" s="2">
        <v>3</v>
      </c>
      <c r="O21" s="14">
        <f>M21/(M21+N21)</f>
        <v>0.7857142857142857</v>
      </c>
      <c r="P21" s="2">
        <v>0</v>
      </c>
      <c r="Q21" s="2">
        <v>1</v>
      </c>
    </row>
    <row r="22" spans="1:19" x14ac:dyDescent="0.25">
      <c r="A22" s="1" t="s">
        <v>39</v>
      </c>
      <c r="B22" s="2">
        <v>13</v>
      </c>
      <c r="C22" s="2">
        <v>5</v>
      </c>
      <c r="D22" s="2">
        <v>8</v>
      </c>
      <c r="E22" s="3">
        <f t="shared" si="0"/>
        <v>0.61538461538461542</v>
      </c>
      <c r="F22" s="2">
        <v>0</v>
      </c>
      <c r="G22" s="2">
        <v>0</v>
      </c>
      <c r="H22" s="2">
        <v>2</v>
      </c>
      <c r="I22" s="2">
        <v>1</v>
      </c>
      <c r="J22" s="2">
        <v>0</v>
      </c>
      <c r="K22" s="2">
        <v>0</v>
      </c>
      <c r="L22" s="2">
        <v>0</v>
      </c>
      <c r="M22" s="13">
        <f t="shared" si="2"/>
        <v>3</v>
      </c>
      <c r="N22" s="2">
        <v>7</v>
      </c>
      <c r="O22" s="14">
        <f t="shared" si="1"/>
        <v>0.3</v>
      </c>
      <c r="P22" s="2">
        <v>3</v>
      </c>
      <c r="Q22" s="2">
        <v>0</v>
      </c>
    </row>
    <row r="23" spans="1:19" x14ac:dyDescent="0.25">
      <c r="A23" s="1" t="s">
        <v>41</v>
      </c>
      <c r="B23" s="2">
        <v>18</v>
      </c>
      <c r="C23" s="2">
        <v>13</v>
      </c>
      <c r="D23" s="2">
        <v>5</v>
      </c>
      <c r="E23" s="3">
        <f t="shared" si="0"/>
        <v>0.27777777777777779</v>
      </c>
      <c r="F23" s="2">
        <v>0</v>
      </c>
      <c r="G23" s="2">
        <v>3</v>
      </c>
      <c r="H23" s="2">
        <v>0</v>
      </c>
      <c r="I23" s="2">
        <v>3</v>
      </c>
      <c r="J23" s="2">
        <v>0</v>
      </c>
      <c r="K23" s="2">
        <v>0</v>
      </c>
      <c r="L23" s="2">
        <v>2</v>
      </c>
      <c r="M23" s="13">
        <f t="shared" si="2"/>
        <v>8</v>
      </c>
      <c r="N23" s="2">
        <v>9</v>
      </c>
      <c r="O23" s="14">
        <f t="shared" si="1"/>
        <v>0.47058823529411764</v>
      </c>
      <c r="P23" s="2">
        <v>0</v>
      </c>
      <c r="Q23" s="2">
        <v>1</v>
      </c>
    </row>
    <row r="24" spans="1:19" x14ac:dyDescent="0.25">
      <c r="A24" s="1" t="s">
        <v>131</v>
      </c>
      <c r="B24" s="2">
        <v>3</v>
      </c>
      <c r="C24" s="2">
        <v>2</v>
      </c>
      <c r="D24" s="2">
        <v>1</v>
      </c>
      <c r="E24" s="3">
        <f>D24/B24</f>
        <v>0.33333333333333331</v>
      </c>
      <c r="F24" s="2">
        <v>0</v>
      </c>
      <c r="G24" s="2">
        <v>0</v>
      </c>
      <c r="H24" s="2">
        <v>1</v>
      </c>
      <c r="I24" s="2">
        <v>0</v>
      </c>
      <c r="J24" s="2">
        <v>0</v>
      </c>
      <c r="K24" s="2">
        <v>0</v>
      </c>
      <c r="L24" s="2">
        <v>0</v>
      </c>
      <c r="M24" s="13">
        <f t="shared" si="2"/>
        <v>1</v>
      </c>
      <c r="N24" s="2">
        <v>2</v>
      </c>
      <c r="O24" s="14">
        <f t="shared" si="1"/>
        <v>0.33333333333333331</v>
      </c>
      <c r="P24" s="2">
        <v>0</v>
      </c>
      <c r="Q24" s="2">
        <v>0</v>
      </c>
    </row>
    <row r="25" spans="1:19" x14ac:dyDescent="0.25">
      <c r="A25" s="1" t="s">
        <v>42</v>
      </c>
      <c r="B25" s="2">
        <v>70</v>
      </c>
      <c r="C25" s="2">
        <v>41</v>
      </c>
      <c r="D25" s="2">
        <v>29</v>
      </c>
      <c r="E25" s="3">
        <f t="shared" si="0"/>
        <v>0.41428571428571431</v>
      </c>
      <c r="F25" s="2">
        <v>0</v>
      </c>
      <c r="G25" s="2">
        <v>3</v>
      </c>
      <c r="H25" s="2">
        <v>10</v>
      </c>
      <c r="I25" s="2">
        <v>9</v>
      </c>
      <c r="J25" s="2">
        <v>0</v>
      </c>
      <c r="K25" s="2">
        <v>0</v>
      </c>
      <c r="L25" s="2">
        <v>2</v>
      </c>
      <c r="M25" s="13">
        <f t="shared" si="2"/>
        <v>24</v>
      </c>
      <c r="N25" s="2">
        <v>34</v>
      </c>
      <c r="O25" s="14">
        <f t="shared" si="1"/>
        <v>0.41379310344827586</v>
      </c>
      <c r="P25" s="2">
        <v>6</v>
      </c>
      <c r="Q25" s="2">
        <v>6</v>
      </c>
    </row>
    <row r="26" spans="1:19" x14ac:dyDescent="0.25">
      <c r="A26" s="1" t="s">
        <v>43</v>
      </c>
      <c r="B26" s="2">
        <v>262</v>
      </c>
      <c r="C26" s="2">
        <v>51</v>
      </c>
      <c r="D26" s="2">
        <v>211</v>
      </c>
      <c r="E26" s="3">
        <f t="shared" si="0"/>
        <v>0.80534351145038163</v>
      </c>
      <c r="F26" s="2">
        <v>1</v>
      </c>
      <c r="G26" s="2">
        <v>21</v>
      </c>
      <c r="H26" s="2">
        <v>34</v>
      </c>
      <c r="I26" s="2">
        <v>38</v>
      </c>
      <c r="J26" s="2">
        <v>0</v>
      </c>
      <c r="K26" s="2">
        <v>4</v>
      </c>
      <c r="L26" s="2">
        <v>8</v>
      </c>
      <c r="M26" s="13">
        <f t="shared" si="2"/>
        <v>106</v>
      </c>
      <c r="N26" s="2">
        <v>129</v>
      </c>
      <c r="O26" s="14">
        <f t="shared" si="1"/>
        <v>0.45106382978723403</v>
      </c>
      <c r="P26" s="2">
        <v>12</v>
      </c>
      <c r="Q26" s="2">
        <v>15</v>
      </c>
    </row>
    <row r="27" spans="1:19" x14ac:dyDescent="0.25">
      <c r="A27" s="1" t="s">
        <v>112</v>
      </c>
      <c r="B27" s="2">
        <v>44</v>
      </c>
      <c r="C27" s="2">
        <v>10</v>
      </c>
      <c r="D27" s="2">
        <v>34</v>
      </c>
      <c r="E27" s="3">
        <f t="shared" si="0"/>
        <v>0.77272727272727271</v>
      </c>
      <c r="F27" s="2">
        <v>0</v>
      </c>
      <c r="G27" s="2">
        <v>0</v>
      </c>
      <c r="H27" s="2">
        <v>13</v>
      </c>
      <c r="I27" s="2">
        <v>8</v>
      </c>
      <c r="J27" s="2">
        <v>0</v>
      </c>
      <c r="K27" s="2">
        <v>0</v>
      </c>
      <c r="L27" s="2">
        <v>3</v>
      </c>
      <c r="M27" s="13">
        <f t="shared" si="2"/>
        <v>24</v>
      </c>
      <c r="N27" s="2">
        <v>18</v>
      </c>
      <c r="O27" s="14">
        <f t="shared" si="1"/>
        <v>0.5714285714285714</v>
      </c>
      <c r="P27" s="2">
        <v>0</v>
      </c>
      <c r="Q27" s="2">
        <v>2</v>
      </c>
    </row>
    <row r="28" spans="1:19" x14ac:dyDescent="0.25">
      <c r="A28" s="1" t="s">
        <v>45</v>
      </c>
      <c r="B28" s="2">
        <v>93</v>
      </c>
      <c r="C28" s="2">
        <v>35</v>
      </c>
      <c r="D28" s="2">
        <v>58</v>
      </c>
      <c r="E28" s="3">
        <f t="shared" si="0"/>
        <v>0.62365591397849462</v>
      </c>
      <c r="F28" s="2">
        <v>0</v>
      </c>
      <c r="G28" s="2">
        <v>7</v>
      </c>
      <c r="H28" s="2">
        <v>23</v>
      </c>
      <c r="I28" s="2">
        <v>15</v>
      </c>
      <c r="J28" s="2">
        <v>0</v>
      </c>
      <c r="K28" s="2">
        <v>2</v>
      </c>
      <c r="L28" s="2">
        <v>1</v>
      </c>
      <c r="M28" s="13">
        <f t="shared" si="2"/>
        <v>48</v>
      </c>
      <c r="N28" s="2">
        <v>41</v>
      </c>
      <c r="O28" s="14">
        <f t="shared" si="1"/>
        <v>0.5393258426966292</v>
      </c>
      <c r="P28" s="2">
        <v>0</v>
      </c>
      <c r="Q28" s="2">
        <v>4</v>
      </c>
    </row>
    <row r="29" spans="1:19" x14ac:dyDescent="0.25">
      <c r="A29" s="1" t="s">
        <v>46</v>
      </c>
      <c r="B29" s="2">
        <v>15</v>
      </c>
      <c r="C29" s="2">
        <v>6</v>
      </c>
      <c r="D29" s="2">
        <v>9</v>
      </c>
      <c r="E29" s="3">
        <f t="shared" si="0"/>
        <v>0.6</v>
      </c>
      <c r="F29" s="2">
        <v>0</v>
      </c>
      <c r="G29" s="2">
        <v>0</v>
      </c>
      <c r="H29" s="2">
        <v>3</v>
      </c>
      <c r="I29" s="2">
        <v>3</v>
      </c>
      <c r="J29" s="2">
        <v>0</v>
      </c>
      <c r="K29" s="2">
        <v>0</v>
      </c>
      <c r="L29" s="2">
        <v>1</v>
      </c>
      <c r="M29" s="13">
        <f t="shared" si="2"/>
        <v>7</v>
      </c>
      <c r="N29" s="2">
        <v>7</v>
      </c>
      <c r="O29" s="14">
        <f t="shared" si="1"/>
        <v>0.5</v>
      </c>
      <c r="P29" s="2">
        <v>1</v>
      </c>
      <c r="Q29" s="2">
        <v>0</v>
      </c>
    </row>
    <row r="30" spans="1:19" x14ac:dyDescent="0.25">
      <c r="A30" s="1" t="s">
        <v>113</v>
      </c>
      <c r="B30" s="2">
        <v>11</v>
      </c>
      <c r="C30" s="2">
        <v>1</v>
      </c>
      <c r="D30" s="2">
        <v>10</v>
      </c>
      <c r="E30" s="3">
        <f t="shared" si="0"/>
        <v>0.90909090909090906</v>
      </c>
      <c r="F30" s="2">
        <v>0</v>
      </c>
      <c r="G30" s="2">
        <v>0</v>
      </c>
      <c r="H30" s="2">
        <v>1</v>
      </c>
      <c r="I30" s="2">
        <v>3</v>
      </c>
      <c r="J30" s="2">
        <v>0</v>
      </c>
      <c r="K30" s="2">
        <v>0</v>
      </c>
      <c r="L30" s="2">
        <v>0</v>
      </c>
      <c r="M30" s="13">
        <f t="shared" si="2"/>
        <v>4</v>
      </c>
      <c r="N30" s="2">
        <v>4</v>
      </c>
      <c r="O30" s="14">
        <f t="shared" si="1"/>
        <v>0.5</v>
      </c>
      <c r="P30" s="2">
        <v>1</v>
      </c>
      <c r="Q30" s="2">
        <v>2</v>
      </c>
    </row>
    <row r="31" spans="1:19" x14ac:dyDescent="0.25">
      <c r="A31" s="47" t="s">
        <v>114</v>
      </c>
      <c r="B31" s="4">
        <v>3</v>
      </c>
      <c r="C31" s="4">
        <v>2</v>
      </c>
      <c r="D31" s="4">
        <v>1</v>
      </c>
      <c r="E31" s="5">
        <f t="shared" si="0"/>
        <v>0.33333333333333331</v>
      </c>
      <c r="F31" s="4">
        <v>0</v>
      </c>
      <c r="G31" s="4">
        <v>2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13">
        <f t="shared" si="2"/>
        <v>2</v>
      </c>
      <c r="N31" s="2">
        <v>1</v>
      </c>
      <c r="O31" s="14">
        <f t="shared" si="1"/>
        <v>0.66666666666666663</v>
      </c>
      <c r="P31" s="2">
        <v>0</v>
      </c>
      <c r="Q31" s="2">
        <v>0</v>
      </c>
    </row>
    <row r="32" spans="1:19" x14ac:dyDescent="0.25">
      <c r="A32" s="25" t="s">
        <v>48</v>
      </c>
      <c r="B32" s="6">
        <f>SUM(B5:B31)</f>
        <v>1129</v>
      </c>
      <c r="C32" s="6">
        <f>SUM(C5:C31)</f>
        <v>458</v>
      </c>
      <c r="D32" s="6">
        <f>SUM(D5:D31)</f>
        <v>671</v>
      </c>
      <c r="E32" s="9">
        <f t="shared" si="0"/>
        <v>0.59433126660761737</v>
      </c>
      <c r="F32" s="6">
        <f>SUM(F5:F31)</f>
        <v>1</v>
      </c>
      <c r="G32" s="6">
        <f>SUM(G5:G31)</f>
        <v>65</v>
      </c>
      <c r="H32" s="6">
        <f>SUM(H5:H31)</f>
        <v>144</v>
      </c>
      <c r="I32" s="6">
        <f>SUM(I5:I31)</f>
        <v>163</v>
      </c>
      <c r="J32" s="6">
        <v>0</v>
      </c>
      <c r="K32" s="6">
        <f>SUM(K5:K31)</f>
        <v>19</v>
      </c>
      <c r="L32" s="6">
        <f>SUM(L5:L31)</f>
        <v>36</v>
      </c>
      <c r="M32" s="20">
        <f t="shared" si="2"/>
        <v>428</v>
      </c>
      <c r="N32" s="8">
        <f>SUM(N5:N31)</f>
        <v>546</v>
      </c>
      <c r="O32" s="21">
        <f t="shared" si="1"/>
        <v>0.43942505133470228</v>
      </c>
      <c r="P32" s="8">
        <f>SUM(P5:P31)</f>
        <v>82</v>
      </c>
      <c r="Q32" s="8">
        <f>SUM(Q5:Q31)</f>
        <v>73</v>
      </c>
      <c r="R32" s="7"/>
      <c r="S32" s="7"/>
    </row>
    <row r="33" spans="1:19" x14ac:dyDescent="0.25">
      <c r="A33" s="25" t="s">
        <v>49</v>
      </c>
      <c r="B33" s="6">
        <v>1033</v>
      </c>
      <c r="C33" s="2">
        <v>425</v>
      </c>
      <c r="D33" s="2">
        <v>608</v>
      </c>
      <c r="E33" s="9">
        <f t="shared" si="0"/>
        <v>0.58857696030977735</v>
      </c>
      <c r="F33" s="2">
        <v>1</v>
      </c>
      <c r="G33" s="2">
        <v>61</v>
      </c>
      <c r="H33" s="2">
        <v>132</v>
      </c>
      <c r="I33" s="2">
        <v>146</v>
      </c>
      <c r="J33" s="2">
        <v>0</v>
      </c>
      <c r="K33" s="26">
        <v>18</v>
      </c>
      <c r="L33" s="2">
        <v>32</v>
      </c>
      <c r="M33" s="15">
        <f t="shared" si="2"/>
        <v>390</v>
      </c>
      <c r="N33" s="2">
        <v>494</v>
      </c>
      <c r="O33" s="16">
        <f t="shared" si="1"/>
        <v>0.44117647058823528</v>
      </c>
      <c r="P33" s="2">
        <v>78</v>
      </c>
      <c r="Q33" s="2">
        <v>71</v>
      </c>
      <c r="R33" s="7"/>
      <c r="S33" s="7"/>
    </row>
    <row r="34" spans="1:19" ht="15.75" x14ac:dyDescent="0.25">
      <c r="A34" s="35" t="s">
        <v>115</v>
      </c>
      <c r="B34" s="6"/>
      <c r="C34" s="6"/>
      <c r="D34" s="6"/>
      <c r="E34" s="9"/>
      <c r="F34" s="6"/>
      <c r="G34" s="6"/>
      <c r="H34" s="6"/>
      <c r="I34" s="6"/>
      <c r="J34" s="6"/>
      <c r="K34" s="6"/>
      <c r="L34" s="6"/>
      <c r="M34" s="13"/>
      <c r="N34" s="6"/>
      <c r="O34" s="14"/>
    </row>
    <row r="35" spans="1:19" x14ac:dyDescent="0.25">
      <c r="A35" s="1" t="s">
        <v>51</v>
      </c>
      <c r="B35" s="2">
        <v>27</v>
      </c>
      <c r="C35" s="2">
        <v>20</v>
      </c>
      <c r="D35" s="2">
        <v>7</v>
      </c>
      <c r="E35" s="3">
        <f t="shared" ref="E35:E44" si="3">D35/B35</f>
        <v>0.25925925925925924</v>
      </c>
      <c r="F35" s="2">
        <v>0</v>
      </c>
      <c r="G35" s="2">
        <v>5</v>
      </c>
      <c r="H35" s="2">
        <v>4</v>
      </c>
      <c r="I35" s="2">
        <v>3</v>
      </c>
      <c r="J35" s="2">
        <v>0</v>
      </c>
      <c r="K35" s="2">
        <v>1</v>
      </c>
      <c r="L35" s="2">
        <v>0</v>
      </c>
      <c r="M35" s="13">
        <f t="shared" si="2"/>
        <v>13</v>
      </c>
      <c r="N35" s="2">
        <v>10</v>
      </c>
      <c r="O35" s="14">
        <f t="shared" si="1"/>
        <v>0.56521739130434778</v>
      </c>
      <c r="P35" s="2">
        <v>3</v>
      </c>
      <c r="Q35" s="2">
        <v>1</v>
      </c>
    </row>
    <row r="36" spans="1:19" x14ac:dyDescent="0.25">
      <c r="A36" s="1" t="s">
        <v>52</v>
      </c>
      <c r="B36" s="2">
        <v>157</v>
      </c>
      <c r="C36" s="2">
        <v>65</v>
      </c>
      <c r="D36" s="2">
        <v>92</v>
      </c>
      <c r="E36" s="3">
        <f t="shared" si="3"/>
        <v>0.5859872611464968</v>
      </c>
      <c r="F36" s="2">
        <v>1</v>
      </c>
      <c r="G36" s="2">
        <v>40</v>
      </c>
      <c r="H36" s="2">
        <v>23</v>
      </c>
      <c r="I36" s="2">
        <v>21</v>
      </c>
      <c r="J36" s="2">
        <v>0</v>
      </c>
      <c r="K36" s="2">
        <v>0</v>
      </c>
      <c r="L36" s="2">
        <v>4</v>
      </c>
      <c r="M36" s="13">
        <f t="shared" si="2"/>
        <v>89</v>
      </c>
      <c r="N36" s="2">
        <v>55</v>
      </c>
      <c r="O36" s="14">
        <f t="shared" si="1"/>
        <v>0.61805555555555558</v>
      </c>
      <c r="P36" s="2">
        <v>3</v>
      </c>
      <c r="Q36" s="2">
        <v>10</v>
      </c>
    </row>
    <row r="37" spans="1:19" x14ac:dyDescent="0.25">
      <c r="A37" s="1" t="s">
        <v>53</v>
      </c>
      <c r="B37" s="2">
        <v>17</v>
      </c>
      <c r="C37" s="2">
        <v>13</v>
      </c>
      <c r="D37" s="2">
        <v>4</v>
      </c>
      <c r="E37" s="3">
        <f t="shared" si="3"/>
        <v>0.23529411764705882</v>
      </c>
      <c r="F37" s="2">
        <v>0</v>
      </c>
      <c r="G37" s="2">
        <v>2</v>
      </c>
      <c r="H37" s="2">
        <v>3</v>
      </c>
      <c r="I37" s="2">
        <v>2</v>
      </c>
      <c r="J37" s="2">
        <v>0</v>
      </c>
      <c r="K37" s="2">
        <v>0</v>
      </c>
      <c r="L37" s="2">
        <v>0</v>
      </c>
      <c r="M37" s="13">
        <f t="shared" si="2"/>
        <v>7</v>
      </c>
      <c r="N37" s="2">
        <v>9</v>
      </c>
      <c r="O37" s="14">
        <f t="shared" si="1"/>
        <v>0.4375</v>
      </c>
      <c r="P37" s="2">
        <v>1</v>
      </c>
      <c r="Q37" s="2">
        <v>0</v>
      </c>
    </row>
    <row r="38" spans="1:19" x14ac:dyDescent="0.25">
      <c r="A38" s="1" t="s">
        <v>55</v>
      </c>
      <c r="B38" s="2">
        <v>33</v>
      </c>
      <c r="C38" s="2">
        <v>27</v>
      </c>
      <c r="D38" s="2">
        <v>6</v>
      </c>
      <c r="E38" s="3">
        <f t="shared" si="3"/>
        <v>0.18181818181818182</v>
      </c>
      <c r="F38" s="2">
        <v>0</v>
      </c>
      <c r="G38" s="2">
        <v>7</v>
      </c>
      <c r="H38" s="2">
        <v>0</v>
      </c>
      <c r="I38" s="2">
        <v>2</v>
      </c>
      <c r="J38" s="2">
        <v>0</v>
      </c>
      <c r="K38" s="2">
        <v>0</v>
      </c>
      <c r="L38" s="2">
        <v>0</v>
      </c>
      <c r="M38" s="13">
        <f t="shared" si="2"/>
        <v>9</v>
      </c>
      <c r="N38" s="2">
        <v>17</v>
      </c>
      <c r="O38" s="14">
        <f t="shared" si="1"/>
        <v>0.34615384615384615</v>
      </c>
      <c r="P38" s="2">
        <v>5</v>
      </c>
      <c r="Q38" s="2">
        <v>2</v>
      </c>
    </row>
    <row r="39" spans="1:19" x14ac:dyDescent="0.25">
      <c r="A39" s="82" t="s">
        <v>116</v>
      </c>
      <c r="B39" s="2">
        <v>8</v>
      </c>
      <c r="C39" s="2">
        <v>7</v>
      </c>
      <c r="D39" s="2">
        <v>1</v>
      </c>
      <c r="E39" s="3">
        <f t="shared" si="3"/>
        <v>0.125</v>
      </c>
      <c r="F39" s="2">
        <v>0</v>
      </c>
      <c r="G39" s="2">
        <v>2</v>
      </c>
      <c r="H39" s="2">
        <v>1</v>
      </c>
      <c r="I39" s="2">
        <v>0</v>
      </c>
      <c r="J39" s="2">
        <v>0</v>
      </c>
      <c r="K39" s="2">
        <v>0</v>
      </c>
      <c r="L39" s="2">
        <v>0</v>
      </c>
      <c r="M39" s="13">
        <f t="shared" si="2"/>
        <v>3</v>
      </c>
      <c r="N39" s="2">
        <v>4</v>
      </c>
      <c r="O39" s="14">
        <f t="shared" si="1"/>
        <v>0.42857142857142855</v>
      </c>
      <c r="P39" s="2">
        <v>0</v>
      </c>
      <c r="Q39" s="2">
        <v>1</v>
      </c>
    </row>
    <row r="40" spans="1:19" x14ac:dyDescent="0.25">
      <c r="A40" s="1" t="s">
        <v>58</v>
      </c>
      <c r="B40" s="2">
        <v>61</v>
      </c>
      <c r="C40" s="2">
        <v>52</v>
      </c>
      <c r="D40" s="2">
        <v>9</v>
      </c>
      <c r="E40" s="3">
        <f t="shared" si="3"/>
        <v>0.14754098360655737</v>
      </c>
      <c r="F40" s="2">
        <v>0</v>
      </c>
      <c r="G40" s="2">
        <v>20</v>
      </c>
      <c r="H40" s="2">
        <v>8</v>
      </c>
      <c r="I40" s="2">
        <v>3</v>
      </c>
      <c r="J40" s="2">
        <v>0</v>
      </c>
      <c r="K40" s="2">
        <v>1</v>
      </c>
      <c r="L40" s="2">
        <v>1</v>
      </c>
      <c r="M40" s="13">
        <f t="shared" si="2"/>
        <v>33</v>
      </c>
      <c r="N40" s="2">
        <v>18</v>
      </c>
      <c r="O40" s="14">
        <f t="shared" si="1"/>
        <v>0.6470588235294118</v>
      </c>
      <c r="P40" s="2">
        <v>5</v>
      </c>
      <c r="Q40" s="2">
        <v>5</v>
      </c>
    </row>
    <row r="41" spans="1:19" x14ac:dyDescent="0.25">
      <c r="A41" s="1" t="s">
        <v>59</v>
      </c>
      <c r="B41" s="2">
        <v>20</v>
      </c>
      <c r="C41" s="2">
        <v>11</v>
      </c>
      <c r="D41" s="2">
        <v>9</v>
      </c>
      <c r="E41" s="3">
        <f>D41/B41</f>
        <v>0.45</v>
      </c>
      <c r="F41" s="2">
        <v>0</v>
      </c>
      <c r="G41" s="2">
        <v>4</v>
      </c>
      <c r="H41" s="2">
        <v>0</v>
      </c>
      <c r="I41" s="2">
        <v>3</v>
      </c>
      <c r="J41" s="2">
        <v>0</v>
      </c>
      <c r="K41" s="2">
        <v>0</v>
      </c>
      <c r="L41" s="2">
        <v>1</v>
      </c>
      <c r="M41" s="13">
        <f>SUM(F41:L41)</f>
        <v>8</v>
      </c>
      <c r="N41" s="2">
        <v>5</v>
      </c>
      <c r="O41" s="14">
        <f>M41/(M41+N41)</f>
        <v>0.61538461538461542</v>
      </c>
      <c r="P41" s="2">
        <v>3</v>
      </c>
      <c r="Q41" s="2">
        <v>4</v>
      </c>
    </row>
    <row r="42" spans="1:19" x14ac:dyDescent="0.25">
      <c r="A42" s="47" t="s">
        <v>60</v>
      </c>
      <c r="B42" s="4">
        <v>8</v>
      </c>
      <c r="C42" s="4">
        <v>5</v>
      </c>
      <c r="D42" s="4">
        <v>3</v>
      </c>
      <c r="E42" s="5">
        <f t="shared" si="3"/>
        <v>0.375</v>
      </c>
      <c r="F42" s="4">
        <v>0</v>
      </c>
      <c r="G42" s="4">
        <v>1</v>
      </c>
      <c r="H42" s="4">
        <v>0</v>
      </c>
      <c r="I42" s="4">
        <v>2</v>
      </c>
      <c r="J42" s="4">
        <v>0</v>
      </c>
      <c r="K42" s="4">
        <v>0</v>
      </c>
      <c r="L42" s="4">
        <v>2</v>
      </c>
      <c r="M42" s="18">
        <f t="shared" si="2"/>
        <v>5</v>
      </c>
      <c r="N42" s="2">
        <v>2</v>
      </c>
      <c r="O42" s="14">
        <f t="shared" si="1"/>
        <v>0.7142857142857143</v>
      </c>
      <c r="P42" s="2">
        <v>1</v>
      </c>
      <c r="Q42" s="2">
        <v>0</v>
      </c>
      <c r="R42" s="7"/>
      <c r="S42" s="7"/>
    </row>
    <row r="43" spans="1:19" x14ac:dyDescent="0.25">
      <c r="A43" s="25" t="s">
        <v>61</v>
      </c>
      <c r="B43" s="6">
        <f>C43+D43</f>
        <v>331</v>
      </c>
      <c r="C43" s="6">
        <f>SUM(C35:C42)</f>
        <v>200</v>
      </c>
      <c r="D43" s="6">
        <f>SUM(D35:D42)</f>
        <v>131</v>
      </c>
      <c r="E43" s="9">
        <f t="shared" si="3"/>
        <v>0.39577039274924469</v>
      </c>
      <c r="F43" s="6">
        <f t="shared" ref="F43:L43" si="4">SUM(F35:F42)</f>
        <v>1</v>
      </c>
      <c r="G43" s="6">
        <f t="shared" si="4"/>
        <v>81</v>
      </c>
      <c r="H43" s="6">
        <f t="shared" si="4"/>
        <v>39</v>
      </c>
      <c r="I43" s="6">
        <f t="shared" si="4"/>
        <v>36</v>
      </c>
      <c r="J43" s="6">
        <f t="shared" si="4"/>
        <v>0</v>
      </c>
      <c r="K43" s="6">
        <f t="shared" si="4"/>
        <v>2</v>
      </c>
      <c r="L43" s="6">
        <f t="shared" si="4"/>
        <v>8</v>
      </c>
      <c r="M43" s="15">
        <f t="shared" si="2"/>
        <v>167</v>
      </c>
      <c r="N43" s="8">
        <f>SUM(N35:N42)</f>
        <v>120</v>
      </c>
      <c r="O43" s="21">
        <f t="shared" si="1"/>
        <v>0.58188153310104529</v>
      </c>
      <c r="P43" s="8">
        <f>SUM(P35:P42)</f>
        <v>21</v>
      </c>
      <c r="Q43" s="8">
        <f>SUM(Q35:Q42)</f>
        <v>23</v>
      </c>
      <c r="R43" s="7"/>
      <c r="S43" s="7"/>
    </row>
    <row r="44" spans="1:19" x14ac:dyDescent="0.25">
      <c r="A44" s="25" t="s">
        <v>62</v>
      </c>
      <c r="B44" s="6">
        <f>C44+D44</f>
        <v>329</v>
      </c>
      <c r="C44" s="2">
        <v>199</v>
      </c>
      <c r="D44" s="2">
        <v>130</v>
      </c>
      <c r="E44" s="9">
        <f t="shared" si="3"/>
        <v>0.39513677811550152</v>
      </c>
      <c r="F44" s="2">
        <v>1</v>
      </c>
      <c r="G44" s="2">
        <v>81</v>
      </c>
      <c r="H44" s="2">
        <v>39</v>
      </c>
      <c r="I44" s="2">
        <v>36</v>
      </c>
      <c r="J44" s="2">
        <v>0</v>
      </c>
      <c r="K44" s="2">
        <v>2</v>
      </c>
      <c r="L44" s="2">
        <v>8</v>
      </c>
      <c r="M44" s="15">
        <f t="shared" si="2"/>
        <v>167</v>
      </c>
      <c r="N44" s="2">
        <v>118</v>
      </c>
      <c r="O44" s="16">
        <f t="shared" si="1"/>
        <v>0.5859649122807018</v>
      </c>
      <c r="P44" s="2">
        <v>21</v>
      </c>
      <c r="Q44" s="2">
        <v>23</v>
      </c>
      <c r="R44" s="7"/>
      <c r="S44" s="7"/>
    </row>
    <row r="45" spans="1:19" s="48" customFormat="1" ht="15.75" x14ac:dyDescent="0.25">
      <c r="A45" s="35" t="s">
        <v>63</v>
      </c>
      <c r="B45" s="36"/>
      <c r="C45" s="36"/>
      <c r="D45" s="36"/>
      <c r="E45" s="37"/>
      <c r="F45" s="36"/>
      <c r="G45" s="36"/>
      <c r="H45" s="36"/>
      <c r="I45" s="36"/>
      <c r="J45" s="36"/>
      <c r="K45" s="36"/>
      <c r="L45" s="36"/>
      <c r="M45" s="38"/>
      <c r="N45" s="36"/>
      <c r="O45" s="39"/>
      <c r="P45" s="40"/>
      <c r="Q45" s="40"/>
      <c r="R45" s="45"/>
      <c r="S45" s="45"/>
    </row>
    <row r="46" spans="1:19" x14ac:dyDescent="0.25">
      <c r="A46" s="1" t="s">
        <v>66</v>
      </c>
      <c r="B46" s="2">
        <v>157</v>
      </c>
      <c r="C46" s="2">
        <v>18</v>
      </c>
      <c r="D46" s="2">
        <v>139</v>
      </c>
      <c r="E46" s="3">
        <f t="shared" ref="E46:E51" si="5">D46/B46</f>
        <v>0.88535031847133761</v>
      </c>
      <c r="F46" s="2">
        <v>0</v>
      </c>
      <c r="G46" s="2">
        <v>13</v>
      </c>
      <c r="H46" s="2">
        <v>19</v>
      </c>
      <c r="I46" s="2">
        <v>18</v>
      </c>
      <c r="J46" s="2">
        <v>0</v>
      </c>
      <c r="K46" s="2">
        <v>3</v>
      </c>
      <c r="L46" s="2">
        <v>8</v>
      </c>
      <c r="M46" s="13">
        <f t="shared" si="2"/>
        <v>61</v>
      </c>
      <c r="N46" s="2">
        <v>85</v>
      </c>
      <c r="O46" s="14">
        <f t="shared" si="1"/>
        <v>0.4178082191780822</v>
      </c>
      <c r="P46" s="2">
        <v>2</v>
      </c>
      <c r="Q46" s="2">
        <v>9</v>
      </c>
    </row>
    <row r="47" spans="1:19" x14ac:dyDescent="0.25">
      <c r="A47" s="1" t="s">
        <v>117</v>
      </c>
      <c r="B47" s="2">
        <v>133</v>
      </c>
      <c r="C47" s="2">
        <v>34</v>
      </c>
      <c r="D47" s="2">
        <v>99</v>
      </c>
      <c r="E47" s="3">
        <f t="shared" si="5"/>
        <v>0.74436090225563911</v>
      </c>
      <c r="F47" s="2">
        <v>0</v>
      </c>
      <c r="G47" s="2">
        <v>14</v>
      </c>
      <c r="H47" s="2">
        <v>24</v>
      </c>
      <c r="I47" s="2">
        <v>17</v>
      </c>
      <c r="J47" s="2">
        <v>0</v>
      </c>
      <c r="K47" s="2">
        <v>1</v>
      </c>
      <c r="L47" s="2">
        <v>1</v>
      </c>
      <c r="M47" s="13">
        <f t="shared" si="2"/>
        <v>57</v>
      </c>
      <c r="N47" s="2">
        <v>68</v>
      </c>
      <c r="O47" s="14">
        <f t="shared" si="1"/>
        <v>0.45600000000000002</v>
      </c>
      <c r="P47" s="2">
        <v>0</v>
      </c>
      <c r="Q47" s="2">
        <v>8</v>
      </c>
      <c r="R47" s="7"/>
      <c r="S47" s="7"/>
    </row>
    <row r="48" spans="1:19" x14ac:dyDescent="0.25">
      <c r="A48" s="1" t="s">
        <v>118</v>
      </c>
      <c r="B48" s="2">
        <v>205</v>
      </c>
      <c r="C48" s="2">
        <v>31</v>
      </c>
      <c r="D48" s="2">
        <v>174</v>
      </c>
      <c r="E48" s="3">
        <f t="shared" si="5"/>
        <v>0.84878048780487803</v>
      </c>
      <c r="F48" s="2">
        <v>0</v>
      </c>
      <c r="G48" s="2">
        <v>5</v>
      </c>
      <c r="H48" s="2">
        <v>18</v>
      </c>
      <c r="I48" s="2">
        <v>15</v>
      </c>
      <c r="J48" s="2">
        <v>0</v>
      </c>
      <c r="K48" s="2">
        <v>1</v>
      </c>
      <c r="L48" s="2">
        <v>3</v>
      </c>
      <c r="M48" s="13">
        <f t="shared" si="2"/>
        <v>42</v>
      </c>
      <c r="N48" s="2">
        <v>142</v>
      </c>
      <c r="O48" s="14">
        <f t="shared" si="1"/>
        <v>0.22826086956521738</v>
      </c>
      <c r="P48" s="2">
        <v>0</v>
      </c>
      <c r="Q48" s="2">
        <v>21</v>
      </c>
      <c r="R48" s="7"/>
      <c r="S48" s="7"/>
    </row>
    <row r="49" spans="1:19" x14ac:dyDescent="0.25">
      <c r="A49" s="47" t="s">
        <v>119</v>
      </c>
      <c r="B49" s="2">
        <v>26</v>
      </c>
      <c r="C49" s="4">
        <v>3</v>
      </c>
      <c r="D49" s="4">
        <v>23</v>
      </c>
      <c r="E49" s="5">
        <f t="shared" si="5"/>
        <v>0.88461538461538458</v>
      </c>
      <c r="F49" s="2">
        <v>0</v>
      </c>
      <c r="G49" s="4">
        <v>1</v>
      </c>
      <c r="H49" s="4">
        <v>1</v>
      </c>
      <c r="I49" s="4">
        <v>1</v>
      </c>
      <c r="J49" s="2">
        <v>0</v>
      </c>
      <c r="K49" s="4">
        <v>0</v>
      </c>
      <c r="L49" s="4">
        <v>1</v>
      </c>
      <c r="M49" s="13">
        <f t="shared" si="2"/>
        <v>4</v>
      </c>
      <c r="N49" s="2">
        <v>21</v>
      </c>
      <c r="O49" s="14">
        <f t="shared" si="1"/>
        <v>0.16</v>
      </c>
      <c r="P49" s="2">
        <v>1</v>
      </c>
      <c r="Q49" s="4">
        <v>0</v>
      </c>
      <c r="R49" s="7"/>
      <c r="S49" s="7"/>
    </row>
    <row r="50" spans="1:19" x14ac:dyDescent="0.25">
      <c r="A50" s="51" t="s">
        <v>69</v>
      </c>
      <c r="B50" s="8">
        <f>C50+D50</f>
        <v>521</v>
      </c>
      <c r="C50" s="8">
        <f>SUM(C46:C49)</f>
        <v>86</v>
      </c>
      <c r="D50" s="8">
        <f>SUM(D46:D49)</f>
        <v>435</v>
      </c>
      <c r="E50" s="9">
        <f t="shared" si="5"/>
        <v>0.83493282149712089</v>
      </c>
      <c r="F50" s="8">
        <v>0</v>
      </c>
      <c r="G50" s="8">
        <f t="shared" ref="G50:L50" si="6">SUM(G46:G49)</f>
        <v>33</v>
      </c>
      <c r="H50" s="8">
        <f t="shared" si="6"/>
        <v>62</v>
      </c>
      <c r="I50" s="6">
        <f t="shared" si="6"/>
        <v>51</v>
      </c>
      <c r="J50" s="8">
        <f t="shared" si="6"/>
        <v>0</v>
      </c>
      <c r="K50" s="6">
        <f t="shared" si="6"/>
        <v>5</v>
      </c>
      <c r="L50" s="6">
        <f t="shared" si="6"/>
        <v>13</v>
      </c>
      <c r="M50" s="20">
        <f t="shared" si="2"/>
        <v>164</v>
      </c>
      <c r="N50" s="8">
        <f>SUM(N46:N49)</f>
        <v>316</v>
      </c>
      <c r="O50" s="21">
        <f t="shared" si="1"/>
        <v>0.34166666666666667</v>
      </c>
      <c r="P50" s="8">
        <f>SUM(P46:P49)</f>
        <v>3</v>
      </c>
      <c r="Q50" s="8">
        <f>SUM(Q46:Q49)</f>
        <v>38</v>
      </c>
    </row>
    <row r="51" spans="1:19" x14ac:dyDescent="0.25">
      <c r="A51" s="25" t="s">
        <v>70</v>
      </c>
      <c r="B51" s="6">
        <v>521</v>
      </c>
      <c r="C51" s="2">
        <v>86</v>
      </c>
      <c r="D51" s="2">
        <v>435</v>
      </c>
      <c r="E51" s="9">
        <f t="shared" si="5"/>
        <v>0.83493282149712089</v>
      </c>
      <c r="F51" s="2">
        <v>0</v>
      </c>
      <c r="G51" s="2">
        <v>33</v>
      </c>
      <c r="H51" s="2">
        <v>62</v>
      </c>
      <c r="I51" s="2">
        <v>51</v>
      </c>
      <c r="J51" s="2">
        <v>0</v>
      </c>
      <c r="K51" s="2">
        <v>5</v>
      </c>
      <c r="L51" s="2">
        <v>13</v>
      </c>
      <c r="M51" s="15">
        <f t="shared" si="2"/>
        <v>164</v>
      </c>
      <c r="N51" s="2">
        <v>316</v>
      </c>
      <c r="O51" s="16">
        <f t="shared" si="1"/>
        <v>0.34166666666666667</v>
      </c>
      <c r="P51" s="2">
        <v>3</v>
      </c>
      <c r="Q51" s="2">
        <v>38</v>
      </c>
    </row>
    <row r="52" spans="1:19" s="48" customFormat="1" ht="15.75" x14ac:dyDescent="0.25">
      <c r="A52" s="35" t="s">
        <v>132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8"/>
      <c r="N52" s="36"/>
      <c r="O52" s="39"/>
      <c r="P52" s="40"/>
      <c r="Q52" s="40"/>
      <c r="R52" s="45"/>
      <c r="S52" s="45"/>
    </row>
    <row r="53" spans="1:19" x14ac:dyDescent="0.25">
      <c r="A53" s="1" t="s">
        <v>146</v>
      </c>
      <c r="B53" s="2">
        <f>SUM(C53:D53)</f>
        <v>0</v>
      </c>
      <c r="C53" s="2">
        <v>0</v>
      </c>
      <c r="D53" s="2">
        <v>0</v>
      </c>
      <c r="E53" s="3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13">
        <f t="shared" si="2"/>
        <v>0</v>
      </c>
      <c r="N53" s="2">
        <v>0</v>
      </c>
      <c r="O53" s="14">
        <v>0</v>
      </c>
      <c r="P53" s="2">
        <v>0</v>
      </c>
      <c r="Q53" s="2">
        <v>0</v>
      </c>
    </row>
    <row r="54" spans="1:19" x14ac:dyDescent="0.25">
      <c r="A54" s="1" t="s">
        <v>147</v>
      </c>
      <c r="B54" s="2">
        <f>SUM(C54:D54)</f>
        <v>0</v>
      </c>
      <c r="C54" s="2">
        <v>0</v>
      </c>
      <c r="D54" s="2">
        <v>0</v>
      </c>
      <c r="E54" s="3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13">
        <f t="shared" si="2"/>
        <v>0</v>
      </c>
      <c r="N54" s="2">
        <v>0</v>
      </c>
      <c r="O54" s="14">
        <v>0</v>
      </c>
      <c r="P54" s="2">
        <v>0</v>
      </c>
      <c r="Q54" s="2">
        <v>0</v>
      </c>
    </row>
    <row r="55" spans="1:19" x14ac:dyDescent="0.25">
      <c r="A55" s="1" t="s">
        <v>88</v>
      </c>
      <c r="B55" s="2">
        <v>5</v>
      </c>
      <c r="C55" s="2">
        <v>1</v>
      </c>
      <c r="D55" s="2">
        <v>4</v>
      </c>
      <c r="E55" s="3">
        <f>D55/B55</f>
        <v>0.8</v>
      </c>
      <c r="F55" s="2">
        <v>0</v>
      </c>
      <c r="G55" s="2">
        <v>0</v>
      </c>
      <c r="H55" s="2">
        <v>1</v>
      </c>
      <c r="I55" s="2">
        <v>1</v>
      </c>
      <c r="J55" s="2">
        <v>0</v>
      </c>
      <c r="K55" s="2">
        <v>0</v>
      </c>
      <c r="L55" s="2">
        <v>0</v>
      </c>
      <c r="M55" s="13">
        <f t="shared" si="2"/>
        <v>2</v>
      </c>
      <c r="N55" s="2">
        <v>3</v>
      </c>
      <c r="O55" s="14">
        <f t="shared" si="1"/>
        <v>0.4</v>
      </c>
      <c r="P55" s="2">
        <v>0</v>
      </c>
      <c r="Q55" s="2">
        <v>0</v>
      </c>
    </row>
    <row r="56" spans="1:19" x14ac:dyDescent="0.25">
      <c r="A56" s="1" t="s">
        <v>148</v>
      </c>
      <c r="B56" s="2">
        <v>1</v>
      </c>
      <c r="C56" s="2">
        <v>0</v>
      </c>
      <c r="D56" s="2">
        <v>1</v>
      </c>
      <c r="E56" s="3">
        <f t="shared" ref="E56:E61" si="7">D56/B56</f>
        <v>1</v>
      </c>
      <c r="F56" s="2">
        <v>0</v>
      </c>
      <c r="G56" s="2">
        <v>0</v>
      </c>
      <c r="H56" s="2">
        <v>1</v>
      </c>
      <c r="I56" s="2">
        <v>0</v>
      </c>
      <c r="J56" s="2">
        <v>0</v>
      </c>
      <c r="K56" s="2">
        <v>0</v>
      </c>
      <c r="L56" s="2">
        <v>0</v>
      </c>
      <c r="M56" s="13">
        <f t="shared" si="2"/>
        <v>1</v>
      </c>
      <c r="N56" s="2">
        <v>0</v>
      </c>
      <c r="O56" s="14">
        <f t="shared" si="1"/>
        <v>1</v>
      </c>
      <c r="P56" s="2">
        <v>0</v>
      </c>
      <c r="Q56" s="2">
        <v>0</v>
      </c>
    </row>
    <row r="57" spans="1:19" x14ac:dyDescent="0.25">
      <c r="A57" s="1" t="s">
        <v>34</v>
      </c>
      <c r="B57" s="2">
        <v>39</v>
      </c>
      <c r="C57" s="2">
        <v>8</v>
      </c>
      <c r="D57" s="2">
        <v>31</v>
      </c>
      <c r="E57" s="3">
        <f t="shared" si="7"/>
        <v>0.79487179487179482</v>
      </c>
      <c r="F57" s="2">
        <v>0</v>
      </c>
      <c r="G57" s="2">
        <v>2</v>
      </c>
      <c r="H57" s="2">
        <v>9</v>
      </c>
      <c r="I57" s="2">
        <v>7</v>
      </c>
      <c r="J57" s="2">
        <v>0</v>
      </c>
      <c r="K57" s="2">
        <v>2</v>
      </c>
      <c r="L57" s="2">
        <v>1</v>
      </c>
      <c r="M57" s="13">
        <f t="shared" si="2"/>
        <v>21</v>
      </c>
      <c r="N57" s="2">
        <v>15</v>
      </c>
      <c r="O57" s="14">
        <f t="shared" si="1"/>
        <v>0.58333333333333337</v>
      </c>
      <c r="P57" s="2">
        <v>0</v>
      </c>
      <c r="Q57" s="2">
        <v>3</v>
      </c>
      <c r="R57" s="7"/>
      <c r="S57" s="7"/>
    </row>
    <row r="58" spans="1:19" x14ac:dyDescent="0.25">
      <c r="A58" s="1" t="s">
        <v>37</v>
      </c>
      <c r="B58" s="2">
        <v>0</v>
      </c>
      <c r="C58" s="2">
        <v>0</v>
      </c>
      <c r="D58" s="2">
        <v>0</v>
      </c>
      <c r="E58" s="3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13">
        <f t="shared" si="2"/>
        <v>0</v>
      </c>
      <c r="N58" s="2">
        <v>0</v>
      </c>
      <c r="O58" s="14">
        <v>0</v>
      </c>
      <c r="P58" s="2">
        <v>0</v>
      </c>
      <c r="Q58" s="2">
        <v>0</v>
      </c>
      <c r="R58" s="7"/>
      <c r="S58" s="7"/>
    </row>
    <row r="59" spans="1:19" s="48" customFormat="1" ht="15.75" x14ac:dyDescent="0.25">
      <c r="A59" s="1" t="s">
        <v>149</v>
      </c>
      <c r="B59" s="2">
        <v>0</v>
      </c>
      <c r="C59" s="2">
        <v>0</v>
      </c>
      <c r="D59" s="2">
        <v>0</v>
      </c>
      <c r="E59" s="3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13">
        <f t="shared" si="2"/>
        <v>0</v>
      </c>
      <c r="N59" s="2">
        <v>0</v>
      </c>
      <c r="O59" s="14">
        <v>0</v>
      </c>
      <c r="P59" s="2">
        <v>0</v>
      </c>
      <c r="Q59" s="2">
        <v>0</v>
      </c>
      <c r="R59" s="45"/>
      <c r="S59" s="45"/>
    </row>
    <row r="60" spans="1:19" x14ac:dyDescent="0.25">
      <c r="A60" s="51" t="s">
        <v>135</v>
      </c>
      <c r="B60" s="8">
        <f>D60+C60</f>
        <v>45</v>
      </c>
      <c r="C60" s="8">
        <f>SUM(C53:C59)</f>
        <v>9</v>
      </c>
      <c r="D60" s="8">
        <f>SUM(D53:D59)</f>
        <v>36</v>
      </c>
      <c r="E60" s="22">
        <f t="shared" si="7"/>
        <v>0.8</v>
      </c>
      <c r="F60" s="8">
        <f t="shared" ref="F60:L60" si="8">SUM(F53:F59)</f>
        <v>0</v>
      </c>
      <c r="G60" s="8">
        <f t="shared" si="8"/>
        <v>2</v>
      </c>
      <c r="H60" s="8">
        <f t="shared" si="8"/>
        <v>11</v>
      </c>
      <c r="I60" s="8">
        <f t="shared" si="8"/>
        <v>8</v>
      </c>
      <c r="J60" s="8">
        <f t="shared" si="8"/>
        <v>0</v>
      </c>
      <c r="K60" s="8">
        <f t="shared" si="8"/>
        <v>2</v>
      </c>
      <c r="L60" s="8">
        <f t="shared" si="8"/>
        <v>1</v>
      </c>
      <c r="M60" s="20">
        <f t="shared" si="2"/>
        <v>24</v>
      </c>
      <c r="N60" s="8">
        <f>SUM(N55:N59)</f>
        <v>18</v>
      </c>
      <c r="O60" s="21">
        <f t="shared" si="1"/>
        <v>0.5714285714285714</v>
      </c>
      <c r="P60" s="8">
        <f>SUM(P53:P59)</f>
        <v>0</v>
      </c>
      <c r="Q60" s="8">
        <f>SUM(Q53:Q59)</f>
        <v>3</v>
      </c>
    </row>
    <row r="61" spans="1:19" x14ac:dyDescent="0.25">
      <c r="A61" s="25" t="s">
        <v>136</v>
      </c>
      <c r="B61" s="2">
        <v>45</v>
      </c>
      <c r="C61" s="2">
        <v>9</v>
      </c>
      <c r="D61" s="2">
        <v>36</v>
      </c>
      <c r="E61" s="9">
        <f t="shared" si="7"/>
        <v>0.8</v>
      </c>
      <c r="F61" s="2">
        <v>0</v>
      </c>
      <c r="G61" s="2">
        <v>2</v>
      </c>
      <c r="H61" s="2">
        <v>11</v>
      </c>
      <c r="I61" s="2">
        <v>8</v>
      </c>
      <c r="J61" s="2">
        <v>0</v>
      </c>
      <c r="K61" s="2">
        <v>2</v>
      </c>
      <c r="L61" s="2">
        <v>1</v>
      </c>
      <c r="M61" s="15">
        <f t="shared" si="2"/>
        <v>24</v>
      </c>
      <c r="N61" s="2">
        <v>18</v>
      </c>
      <c r="O61" s="16">
        <f t="shared" si="1"/>
        <v>0.5714285714285714</v>
      </c>
      <c r="P61" s="2">
        <v>0</v>
      </c>
      <c r="Q61" s="2">
        <v>3</v>
      </c>
    </row>
    <row r="62" spans="1:19" s="48" customFormat="1" ht="15.75" x14ac:dyDescent="0.25">
      <c r="A62" s="35" t="s">
        <v>71</v>
      </c>
      <c r="B62" s="40"/>
      <c r="C62" s="40"/>
      <c r="D62" s="40"/>
      <c r="E62" s="44"/>
      <c r="F62" s="40"/>
      <c r="G62" s="40"/>
      <c r="H62" s="40"/>
      <c r="I62" s="40"/>
      <c r="J62" s="40"/>
      <c r="K62" s="40"/>
      <c r="L62" s="40"/>
      <c r="M62" s="38"/>
      <c r="N62" s="40"/>
      <c r="O62" s="39"/>
      <c r="P62" s="40"/>
      <c r="Q62" s="40"/>
      <c r="R62" s="41"/>
      <c r="S62" s="41"/>
    </row>
    <row r="63" spans="1:19" s="48" customFormat="1" ht="15.75" x14ac:dyDescent="0.25">
      <c r="A63" s="1" t="s">
        <v>58</v>
      </c>
      <c r="B63" s="2">
        <v>36</v>
      </c>
      <c r="C63" s="2">
        <v>32</v>
      </c>
      <c r="D63" s="2">
        <v>4</v>
      </c>
      <c r="E63" s="3">
        <f>D63/B63</f>
        <v>0.1111111111111111</v>
      </c>
      <c r="F63" s="2">
        <v>0</v>
      </c>
      <c r="G63" s="2">
        <v>9</v>
      </c>
      <c r="H63" s="2">
        <v>8</v>
      </c>
      <c r="I63" s="2">
        <v>3</v>
      </c>
      <c r="J63" s="2">
        <v>0</v>
      </c>
      <c r="K63" s="2">
        <v>1</v>
      </c>
      <c r="L63" s="2">
        <v>0</v>
      </c>
      <c r="M63" s="13">
        <f t="shared" si="2"/>
        <v>21</v>
      </c>
      <c r="N63" s="2">
        <v>11</v>
      </c>
      <c r="O63" s="14">
        <f t="shared" si="1"/>
        <v>0.65625</v>
      </c>
      <c r="P63" s="2">
        <v>4</v>
      </c>
      <c r="Q63" s="2">
        <v>0</v>
      </c>
      <c r="R63" s="41"/>
      <c r="S63" s="41"/>
    </row>
    <row r="64" spans="1:19" x14ac:dyDescent="0.25">
      <c r="A64" s="47" t="s">
        <v>120</v>
      </c>
      <c r="B64" s="2">
        <v>495</v>
      </c>
      <c r="C64" s="4">
        <v>259</v>
      </c>
      <c r="D64" s="4">
        <v>236</v>
      </c>
      <c r="E64" s="5">
        <v>0.53500000000000003</v>
      </c>
      <c r="F64" s="4">
        <v>0</v>
      </c>
      <c r="G64" s="4">
        <v>76</v>
      </c>
      <c r="H64" s="4">
        <v>35</v>
      </c>
      <c r="I64" s="4">
        <v>55</v>
      </c>
      <c r="J64" s="4">
        <v>0</v>
      </c>
      <c r="K64" s="4">
        <v>4</v>
      </c>
      <c r="L64" s="4">
        <v>7</v>
      </c>
      <c r="M64" s="13">
        <f t="shared" si="2"/>
        <v>177</v>
      </c>
      <c r="N64" s="2">
        <v>146</v>
      </c>
      <c r="O64" s="14">
        <f t="shared" si="1"/>
        <v>0.54798761609907121</v>
      </c>
      <c r="P64" s="2">
        <v>119</v>
      </c>
      <c r="Q64" s="2">
        <v>53</v>
      </c>
      <c r="R64" s="7"/>
      <c r="S64" s="7"/>
    </row>
    <row r="65" spans="1:19" x14ac:dyDescent="0.25">
      <c r="A65" s="51" t="s">
        <v>73</v>
      </c>
      <c r="B65" s="8">
        <f>SUM(B63:B64)</f>
        <v>531</v>
      </c>
      <c r="C65" s="8">
        <f>SUM(C63:C64)</f>
        <v>291</v>
      </c>
      <c r="D65" s="8">
        <f>SUM(D63:D64)</f>
        <v>240</v>
      </c>
      <c r="E65" s="9">
        <f>D65/B65</f>
        <v>0.4519774011299435</v>
      </c>
      <c r="F65" s="8">
        <f t="shared" ref="F65:K65" si="9">SUM(F63:F64)</f>
        <v>0</v>
      </c>
      <c r="G65" s="8">
        <f>SUM(G63:G64)</f>
        <v>85</v>
      </c>
      <c r="H65" s="8">
        <f t="shared" si="9"/>
        <v>43</v>
      </c>
      <c r="I65" s="8">
        <f t="shared" si="9"/>
        <v>58</v>
      </c>
      <c r="J65" s="8">
        <f t="shared" si="9"/>
        <v>0</v>
      </c>
      <c r="K65" s="8">
        <f t="shared" si="9"/>
        <v>5</v>
      </c>
      <c r="L65" s="8">
        <f>SUM(L63:L64)</f>
        <v>7</v>
      </c>
      <c r="M65" s="20">
        <f>SUM(F65:L65)</f>
        <v>198</v>
      </c>
      <c r="N65" s="8">
        <f>SUM(N63:N64)</f>
        <v>157</v>
      </c>
      <c r="O65" s="21">
        <f>M65/(M65+N65)</f>
        <v>0.55774647887323947</v>
      </c>
      <c r="P65" s="8">
        <f>SUM(P63:P64)</f>
        <v>123</v>
      </c>
      <c r="Q65" s="8">
        <f>SUM(Q63:Q64)</f>
        <v>53</v>
      </c>
      <c r="R65" s="7"/>
      <c r="S65" s="7"/>
    </row>
    <row r="66" spans="1:19" x14ac:dyDescent="0.25">
      <c r="A66" s="25" t="s">
        <v>74</v>
      </c>
      <c r="B66" s="2">
        <v>530</v>
      </c>
      <c r="C66" s="2">
        <v>291</v>
      </c>
      <c r="D66" s="2">
        <v>239</v>
      </c>
      <c r="E66" s="9">
        <f>D66/B66</f>
        <v>0.45094339622641511</v>
      </c>
      <c r="F66" s="2">
        <v>0</v>
      </c>
      <c r="G66" s="2">
        <v>85</v>
      </c>
      <c r="H66" s="2">
        <v>43</v>
      </c>
      <c r="I66" s="2">
        <v>57</v>
      </c>
      <c r="J66" s="2">
        <v>0</v>
      </c>
      <c r="K66" s="2">
        <v>5</v>
      </c>
      <c r="L66" s="2">
        <v>7</v>
      </c>
      <c r="M66" s="15">
        <f>SUM(F66:L66)</f>
        <v>197</v>
      </c>
      <c r="N66" s="2">
        <v>157</v>
      </c>
      <c r="O66" s="16">
        <f>M66/(M66+N66)</f>
        <v>0.55649717514124297</v>
      </c>
      <c r="P66" s="2">
        <v>123</v>
      </c>
      <c r="Q66" s="2">
        <v>53</v>
      </c>
      <c r="R66" s="7"/>
      <c r="S66" s="7"/>
    </row>
    <row r="67" spans="1:19" s="48" customFormat="1" ht="15.75" x14ac:dyDescent="0.25">
      <c r="A67" s="35" t="s">
        <v>121</v>
      </c>
      <c r="B67" s="40"/>
      <c r="C67" s="40"/>
      <c r="D67" s="40"/>
      <c r="E67" s="44"/>
      <c r="F67" s="40"/>
      <c r="G67" s="40"/>
      <c r="H67" s="40"/>
      <c r="I67" s="40"/>
      <c r="J67" s="40"/>
      <c r="K67" s="40"/>
      <c r="L67" s="40"/>
      <c r="M67" s="38"/>
      <c r="N67" s="40"/>
      <c r="O67" s="39"/>
      <c r="P67" s="40"/>
      <c r="Q67" s="40"/>
      <c r="R67" s="45"/>
      <c r="S67" s="45"/>
    </row>
    <row r="68" spans="1:19" x14ac:dyDescent="0.25">
      <c r="A68" s="47" t="s">
        <v>76</v>
      </c>
      <c r="B68" s="2">
        <v>59</v>
      </c>
      <c r="C68" s="4">
        <v>1</v>
      </c>
      <c r="D68" s="4">
        <v>58</v>
      </c>
      <c r="E68" s="5">
        <f>D68/B68</f>
        <v>0.98305084745762716</v>
      </c>
      <c r="F68" s="4">
        <v>0</v>
      </c>
      <c r="G68" s="4">
        <v>5</v>
      </c>
      <c r="H68" s="4">
        <v>8</v>
      </c>
      <c r="I68" s="4">
        <v>8</v>
      </c>
      <c r="J68" s="4">
        <v>0</v>
      </c>
      <c r="K68" s="4">
        <v>0</v>
      </c>
      <c r="L68" s="4">
        <v>0</v>
      </c>
      <c r="M68" s="13">
        <f>SUM(F68:L68)</f>
        <v>21</v>
      </c>
      <c r="N68" s="2">
        <v>32</v>
      </c>
      <c r="O68" s="14">
        <f>M68/(M68+N68)</f>
        <v>0.39622641509433965</v>
      </c>
      <c r="P68" s="2">
        <v>1</v>
      </c>
      <c r="Q68" s="4">
        <v>5</v>
      </c>
    </row>
    <row r="69" spans="1:19" x14ac:dyDescent="0.25">
      <c r="A69" s="51" t="s">
        <v>77</v>
      </c>
      <c r="B69" s="8">
        <f>SUM(B68)</f>
        <v>59</v>
      </c>
      <c r="C69" s="8">
        <f>SUM(C68)</f>
        <v>1</v>
      </c>
      <c r="D69" s="8">
        <f>SUM(D68)</f>
        <v>58</v>
      </c>
      <c r="E69" s="9">
        <f>D69/B69</f>
        <v>0.98305084745762716</v>
      </c>
      <c r="F69" s="8">
        <f t="shared" ref="F69:L69" si="10">SUM(F68)</f>
        <v>0</v>
      </c>
      <c r="G69" s="8">
        <f t="shared" si="10"/>
        <v>5</v>
      </c>
      <c r="H69" s="8">
        <f t="shared" si="10"/>
        <v>8</v>
      </c>
      <c r="I69" s="8">
        <f t="shared" si="10"/>
        <v>8</v>
      </c>
      <c r="J69" s="8">
        <v>0</v>
      </c>
      <c r="K69" s="8">
        <f t="shared" si="10"/>
        <v>0</v>
      </c>
      <c r="L69" s="8">
        <f t="shared" si="10"/>
        <v>0</v>
      </c>
      <c r="M69" s="20">
        <f>SUM(F69:L69)</f>
        <v>21</v>
      </c>
      <c r="N69" s="8">
        <f>SUM(N68)</f>
        <v>32</v>
      </c>
      <c r="O69" s="21">
        <f>M69/(M69+N69)</f>
        <v>0.39622641509433965</v>
      </c>
      <c r="P69" s="8">
        <f>SUM(P68)</f>
        <v>1</v>
      </c>
      <c r="Q69" s="8">
        <f>SUM(Q68)</f>
        <v>5</v>
      </c>
    </row>
    <row r="70" spans="1:19" s="48" customFormat="1" ht="15.75" x14ac:dyDescent="0.25">
      <c r="A70" s="25" t="s">
        <v>78</v>
      </c>
      <c r="B70" s="2">
        <v>57</v>
      </c>
      <c r="C70" s="2">
        <v>1</v>
      </c>
      <c r="D70" s="2">
        <v>56</v>
      </c>
      <c r="E70" s="9">
        <f>D70/B70</f>
        <v>0.98245614035087714</v>
      </c>
      <c r="F70" s="2">
        <v>0</v>
      </c>
      <c r="G70" s="2">
        <v>5</v>
      </c>
      <c r="H70" s="2">
        <v>8</v>
      </c>
      <c r="I70" s="2">
        <v>7</v>
      </c>
      <c r="J70" s="2">
        <v>0</v>
      </c>
      <c r="K70" s="2">
        <v>0</v>
      </c>
      <c r="L70" s="2">
        <v>0</v>
      </c>
      <c r="M70" s="15">
        <f>SUM(F70:L70)</f>
        <v>20</v>
      </c>
      <c r="N70" s="2">
        <v>31</v>
      </c>
      <c r="O70" s="16">
        <f>M70/(M70+N70)</f>
        <v>0.39215686274509803</v>
      </c>
      <c r="P70" s="2">
        <v>1</v>
      </c>
      <c r="Q70" s="2">
        <v>5</v>
      </c>
      <c r="R70" s="45"/>
      <c r="S70" s="45"/>
    </row>
    <row r="71" spans="1:19" ht="15.75" x14ac:dyDescent="0.25">
      <c r="A71" s="35" t="s">
        <v>137</v>
      </c>
      <c r="E71" s="9"/>
      <c r="M71" s="13"/>
      <c r="O71" s="14"/>
    </row>
    <row r="72" spans="1:19" x14ac:dyDescent="0.25">
      <c r="A72" s="47" t="s">
        <v>150</v>
      </c>
      <c r="B72" s="4">
        <v>4</v>
      </c>
      <c r="C72" s="4">
        <v>2</v>
      </c>
      <c r="D72" s="4">
        <v>2</v>
      </c>
      <c r="E72" s="3">
        <f>D72/B72</f>
        <v>0.5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18">
        <f>SUM(F72:L72)</f>
        <v>0</v>
      </c>
      <c r="N72" s="4">
        <v>3</v>
      </c>
      <c r="O72" s="84">
        <f>M72/(M72+N72)</f>
        <v>0</v>
      </c>
      <c r="P72" s="4">
        <v>0</v>
      </c>
      <c r="Q72" s="4">
        <v>1</v>
      </c>
      <c r="R72" s="7"/>
      <c r="S72" s="7"/>
    </row>
    <row r="73" spans="1:19" x14ac:dyDescent="0.25">
      <c r="A73" s="25" t="s">
        <v>139</v>
      </c>
      <c r="B73" s="2">
        <f>SUM(B72)</f>
        <v>4</v>
      </c>
      <c r="C73" s="2">
        <f>SUM(C72)</f>
        <v>2</v>
      </c>
      <c r="D73" s="2">
        <f>SUM(D72)</f>
        <v>2</v>
      </c>
      <c r="E73" s="23">
        <f>D73/B73</f>
        <v>0.5</v>
      </c>
      <c r="F73" s="2">
        <f t="shared" ref="F73:L73" si="11">SUM(F72)</f>
        <v>0</v>
      </c>
      <c r="G73" s="2">
        <f t="shared" si="11"/>
        <v>0</v>
      </c>
      <c r="H73" s="2">
        <f t="shared" si="11"/>
        <v>0</v>
      </c>
      <c r="I73" s="2">
        <f t="shared" si="11"/>
        <v>0</v>
      </c>
      <c r="J73" s="2">
        <f t="shared" si="11"/>
        <v>0</v>
      </c>
      <c r="K73" s="2">
        <f t="shared" si="11"/>
        <v>0</v>
      </c>
      <c r="L73" s="2">
        <f t="shared" si="11"/>
        <v>0</v>
      </c>
      <c r="M73" s="13">
        <f>SUM(F73:L73)</f>
        <v>0</v>
      </c>
      <c r="N73" s="2">
        <f>SUM(N72)</f>
        <v>3</v>
      </c>
      <c r="O73" s="85">
        <f>M73/(M73+N73)</f>
        <v>0</v>
      </c>
      <c r="P73" s="2">
        <f>SUM(P72)</f>
        <v>0</v>
      </c>
      <c r="Q73" s="2">
        <f>SUM(Q72)</f>
        <v>1</v>
      </c>
    </row>
    <row r="74" spans="1:19" x14ac:dyDescent="0.25">
      <c r="A74" s="25" t="s">
        <v>140</v>
      </c>
      <c r="B74" s="2">
        <v>4</v>
      </c>
      <c r="C74" s="2">
        <v>2</v>
      </c>
      <c r="D74" s="2">
        <v>2</v>
      </c>
      <c r="E74" s="9">
        <f>D74/B74</f>
        <v>0.5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13">
        <v>0</v>
      </c>
      <c r="N74" s="2">
        <v>3</v>
      </c>
      <c r="O74" s="85">
        <f>M74/(M74+N74)</f>
        <v>0</v>
      </c>
      <c r="P74" s="2">
        <v>0</v>
      </c>
      <c r="Q74" s="2">
        <v>1</v>
      </c>
    </row>
    <row r="75" spans="1:19" s="48" customFormat="1" ht="15.75" x14ac:dyDescent="0.25">
      <c r="A75" s="46" t="s">
        <v>79</v>
      </c>
      <c r="B75" s="40"/>
      <c r="C75" s="40"/>
      <c r="D75" s="40"/>
      <c r="E75" s="37"/>
      <c r="F75" s="40"/>
      <c r="G75" s="40"/>
      <c r="H75" s="40"/>
      <c r="I75" s="40"/>
      <c r="J75" s="40"/>
      <c r="K75" s="40"/>
      <c r="L75" s="40"/>
      <c r="M75" s="38"/>
      <c r="N75" s="40"/>
      <c r="O75" s="39"/>
      <c r="P75" s="40"/>
      <c r="Q75" s="40"/>
      <c r="R75" s="45"/>
      <c r="S75" s="45"/>
    </row>
    <row r="76" spans="1:19" x14ac:dyDescent="0.25">
      <c r="A76" s="82" t="s">
        <v>126</v>
      </c>
      <c r="B76" s="2">
        <v>46</v>
      </c>
      <c r="C76" s="2">
        <v>25</v>
      </c>
      <c r="D76" s="2">
        <v>21</v>
      </c>
      <c r="E76" s="3">
        <f>D76/B76</f>
        <v>0.45652173913043476</v>
      </c>
      <c r="F76" s="2">
        <v>0</v>
      </c>
      <c r="G76" s="2">
        <v>2</v>
      </c>
      <c r="H76" s="2">
        <v>0</v>
      </c>
      <c r="I76" s="2">
        <v>0</v>
      </c>
      <c r="J76" s="2">
        <v>0</v>
      </c>
      <c r="K76" s="2">
        <v>1</v>
      </c>
      <c r="L76" s="2">
        <v>1</v>
      </c>
      <c r="M76" s="13">
        <f>SUM(F76:L76)</f>
        <v>4</v>
      </c>
      <c r="N76" s="2">
        <v>37</v>
      </c>
      <c r="O76" s="14">
        <f>M76/(M76+N76)</f>
        <v>9.7560975609756101E-2</v>
      </c>
      <c r="P76" s="2">
        <v>2</v>
      </c>
      <c r="Q76" s="2">
        <v>3</v>
      </c>
    </row>
    <row r="77" spans="1:19" x14ac:dyDescent="0.25">
      <c r="A77" s="47" t="s">
        <v>151</v>
      </c>
      <c r="B77" s="4">
        <v>0</v>
      </c>
      <c r="C77" s="4">
        <v>0</v>
      </c>
      <c r="D77" s="4">
        <v>0</v>
      </c>
      <c r="E77" s="52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18">
        <f>SUM(F77:L77)</f>
        <v>0</v>
      </c>
      <c r="N77" s="4">
        <v>0</v>
      </c>
      <c r="O77" s="19">
        <v>0</v>
      </c>
      <c r="P77" s="4">
        <v>0</v>
      </c>
      <c r="Q77" s="4">
        <v>0</v>
      </c>
    </row>
    <row r="78" spans="1:19" x14ac:dyDescent="0.25">
      <c r="A78" s="25" t="s">
        <v>127</v>
      </c>
      <c r="B78" s="6">
        <f>C78+D78</f>
        <v>46</v>
      </c>
      <c r="C78" s="6">
        <f t="shared" ref="C78:Q78" si="12">SUM(C76:C77)</f>
        <v>25</v>
      </c>
      <c r="D78" s="6">
        <f t="shared" si="12"/>
        <v>21</v>
      </c>
      <c r="E78" s="9">
        <f>D78/B78</f>
        <v>0.45652173913043476</v>
      </c>
      <c r="F78" s="6">
        <f t="shared" si="12"/>
        <v>0</v>
      </c>
      <c r="G78" s="6">
        <f t="shared" si="12"/>
        <v>2</v>
      </c>
      <c r="H78" s="6">
        <f t="shared" si="12"/>
        <v>0</v>
      </c>
      <c r="I78" s="6">
        <f t="shared" si="12"/>
        <v>0</v>
      </c>
      <c r="J78" s="6">
        <f t="shared" si="12"/>
        <v>0</v>
      </c>
      <c r="K78" s="6">
        <f t="shared" si="12"/>
        <v>1</v>
      </c>
      <c r="L78" s="6">
        <f t="shared" si="12"/>
        <v>1</v>
      </c>
      <c r="M78" s="13">
        <v>4</v>
      </c>
      <c r="N78" s="6">
        <f t="shared" si="12"/>
        <v>37</v>
      </c>
      <c r="O78" s="14">
        <f>M78/(M78+N78)</f>
        <v>9.7560975609756101E-2</v>
      </c>
      <c r="P78" s="6">
        <f t="shared" si="12"/>
        <v>2</v>
      </c>
      <c r="Q78" s="6">
        <f t="shared" si="12"/>
        <v>3</v>
      </c>
    </row>
    <row r="79" spans="1:19" x14ac:dyDescent="0.25">
      <c r="A79" s="25" t="s">
        <v>84</v>
      </c>
      <c r="B79" s="2">
        <f>C79+D79</f>
        <v>45</v>
      </c>
      <c r="C79" s="2">
        <v>25</v>
      </c>
      <c r="D79" s="2">
        <v>20</v>
      </c>
      <c r="E79" s="9">
        <f>D79/B79</f>
        <v>0.44444444444444442</v>
      </c>
      <c r="F79" s="2">
        <v>0</v>
      </c>
      <c r="G79" s="2">
        <v>1</v>
      </c>
      <c r="H79" s="2">
        <v>0</v>
      </c>
      <c r="I79" s="2">
        <v>0</v>
      </c>
      <c r="J79" s="2">
        <v>0</v>
      </c>
      <c r="K79" s="2">
        <v>1</v>
      </c>
      <c r="L79" s="2">
        <v>1</v>
      </c>
      <c r="M79" s="13">
        <v>0</v>
      </c>
      <c r="N79" s="2">
        <v>37</v>
      </c>
      <c r="O79" s="14">
        <f>M79/(M79+N79)</f>
        <v>0</v>
      </c>
      <c r="P79" s="2">
        <v>2</v>
      </c>
      <c r="Q79" s="2">
        <v>3</v>
      </c>
    </row>
    <row r="80" spans="1:19" x14ac:dyDescent="0.25">
      <c r="A80" s="3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18"/>
      <c r="N80" s="4"/>
      <c r="O80" s="19"/>
      <c r="P80" s="4"/>
      <c r="Q80" s="4"/>
    </row>
    <row r="81" spans="1:17" x14ac:dyDescent="0.25">
      <c r="A81" s="28" t="s">
        <v>144</v>
      </c>
      <c r="B81" s="29">
        <f>SUM(C81:D81)</f>
        <v>2564</v>
      </c>
      <c r="C81" s="29">
        <f>C33+C44+C51+C61+C66+C70+C74+C79</f>
        <v>1038</v>
      </c>
      <c r="D81" s="29">
        <f>D33+D44+D51+D61+D66+D70+D74+D79</f>
        <v>1526</v>
      </c>
      <c r="E81" s="9">
        <f>D81/B81</f>
        <v>0.59516380655226209</v>
      </c>
      <c r="F81" s="29">
        <f t="shared" ref="F81:L81" si="13">F33+F44+F51+F61+F66+F70+F74+F856+F79</f>
        <v>2</v>
      </c>
      <c r="G81" s="29">
        <f t="shared" si="13"/>
        <v>268</v>
      </c>
      <c r="H81" s="29">
        <f t="shared" si="13"/>
        <v>295</v>
      </c>
      <c r="I81" s="29">
        <f t="shared" si="13"/>
        <v>305</v>
      </c>
      <c r="J81" s="29">
        <f t="shared" si="13"/>
        <v>0</v>
      </c>
      <c r="K81" s="29">
        <f t="shared" si="13"/>
        <v>33</v>
      </c>
      <c r="L81" s="29">
        <f t="shared" si="13"/>
        <v>62</v>
      </c>
      <c r="M81" s="29">
        <f>M33+M44+M51+M61+M66+M70+M74+M78</f>
        <v>966</v>
      </c>
      <c r="N81" s="29">
        <f>N33+N44+N51+N61+N66+N70+N74+N79</f>
        <v>1174</v>
      </c>
      <c r="O81" s="14">
        <f>M81/(M81+N81)</f>
        <v>0.45140186915887848</v>
      </c>
      <c r="P81" s="29">
        <f>P33+P44+P51+P61+P66+P70+P74+P79</f>
        <v>228</v>
      </c>
      <c r="Q81" s="29">
        <f>Q33+Q44+Q51+Q61+Q66+Q70+Q74+Q79</f>
        <v>197</v>
      </c>
    </row>
    <row r="82" spans="1:17" x14ac:dyDescent="0.25">
      <c r="M82" s="13"/>
    </row>
    <row r="83" spans="1:17" x14ac:dyDescent="0.25">
      <c r="A83" s="30"/>
      <c r="M83" s="13"/>
    </row>
    <row r="84" spans="1:17" x14ac:dyDescent="0.25">
      <c r="M84" s="13"/>
    </row>
    <row r="85" spans="1:17" x14ac:dyDescent="0.25">
      <c r="M85" s="13"/>
    </row>
    <row r="86" spans="1:17" x14ac:dyDescent="0.25">
      <c r="M86" s="13"/>
    </row>
  </sheetData>
  <pageMargins left="0.7" right="0.7" top="0.75" bottom="0.75" header="0.3" footer="0.3"/>
  <pageSetup scale="64" orientation="landscape" r:id="rId1"/>
  <headerFooter>
    <oddHeader xml:space="preserve">&amp;L&amp;"Calibri,Bold"&amp;11Program Level Data &amp;C&amp;"Calibri,Bold"&amp;11Table 34 &amp;R&amp;"Calibri,Bold"&amp;11Undergraduate Degrees by Gender and Ethnicity </oddHeader>
    <oddFooter>&amp;L&amp;"Calibri,Bold"&amp;11Office of Institutional Research, UMass Boston</oddFooter>
  </headerFooter>
  <rowBreaks count="1" manualBreakCount="1">
    <brk id="44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Fall 2024</vt:lpstr>
      <vt:lpstr>Fall 2023</vt:lpstr>
      <vt:lpstr>Fall 2022</vt:lpstr>
      <vt:lpstr>Fall 2021</vt:lpstr>
      <vt:lpstr>Fall 2020</vt:lpstr>
      <vt:lpstr>Fall 2019</vt:lpstr>
      <vt:lpstr>Fall 2018</vt:lpstr>
      <vt:lpstr>Fall 2017</vt:lpstr>
      <vt:lpstr>Fall 2016</vt:lpstr>
      <vt:lpstr>'Fall 2019'!Print_Area</vt:lpstr>
      <vt:lpstr>'Fall 2020'!Print_Area</vt:lpstr>
      <vt:lpstr>'Fall 2021'!Print_Area</vt:lpstr>
      <vt:lpstr>'Fall 2022'!Print_Area</vt:lpstr>
      <vt:lpstr>'Fall 2023'!Print_Area</vt:lpstr>
      <vt:lpstr>'Fall 2024'!Print_Area</vt:lpstr>
    </vt:vector>
  </TitlesOfParts>
  <Manager/>
  <Company>UMass Boston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Kristyna Cloherty</dc:creator>
  <cp:keywords/>
  <dc:description/>
  <cp:lastModifiedBy>Awat O Osman</cp:lastModifiedBy>
  <cp:revision/>
  <cp:lastPrinted>2025-05-22T13:41:44Z</cp:lastPrinted>
  <dcterms:created xsi:type="dcterms:W3CDTF">2007-04-18T21:13:23Z</dcterms:created>
  <dcterms:modified xsi:type="dcterms:W3CDTF">2025-05-22T14:14:10Z</dcterms:modified>
  <cp:category/>
  <cp:contentStatus/>
</cp:coreProperties>
</file>