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https://liveumb-my.sharepoint.com/personal/inst_research_umb_edu/Documents/I Drive/IRFS/_Facts/Compendium Statistical Portrait/Compendium Fall 2024/Enrollment by Program/"/>
    </mc:Choice>
  </mc:AlternateContent>
  <xr:revisionPtr revIDLastSave="307" documentId="14_{B0AD7824-29E0-41DC-9ECB-9B7808A3975F}" xr6:coauthVersionLast="47" xr6:coauthVersionMax="47" xr10:uidLastSave="{F1E5206C-4602-4EED-B38C-6253FDE0A7D5}"/>
  <bookViews>
    <workbookView xWindow="-96" yWindow="-96" windowWidth="23232" windowHeight="13992" xr2:uid="{00000000-000D-0000-FFFF-FFFF00000000}"/>
  </bookViews>
  <sheets>
    <sheet name="TABLE 33" sheetId="1" r:id="rId1"/>
  </sheets>
  <definedNames>
    <definedName name="_AY91">#REF!</definedName>
    <definedName name="_xlnm.Print_Area" localSheetId="0">'TABLE 33'!$A$1:$AG$87</definedName>
    <definedName name="_xlnm.Print_Titles" localSheetId="0">'TABLE 33'!$3:$3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87" i="1" l="1"/>
  <c r="AG55" i="1"/>
  <c r="AG31" i="1"/>
  <c r="AG49" i="1"/>
  <c r="X55" i="1"/>
  <c r="Y55" i="1"/>
  <c r="Z55" i="1"/>
  <c r="AA55" i="1"/>
  <c r="AB55" i="1"/>
  <c r="AC55" i="1"/>
  <c r="AD55" i="1"/>
  <c r="AE55" i="1"/>
  <c r="AF55" i="1"/>
  <c r="AG40" i="1"/>
  <c r="AG85" i="1"/>
  <c r="AA80" i="1"/>
  <c r="Y80" i="1"/>
  <c r="X80" i="1"/>
  <c r="AG80" i="1"/>
  <c r="AF31" i="1"/>
  <c r="AF85" i="1"/>
  <c r="AF80" i="1"/>
  <c r="AF49" i="1"/>
  <c r="AF40" i="1"/>
  <c r="AE85" i="1"/>
  <c r="AE80" i="1"/>
  <c r="AE49" i="1"/>
  <c r="AE40" i="1"/>
  <c r="AE31" i="1"/>
  <c r="AD49" i="1"/>
  <c r="V31" i="1"/>
  <c r="V40" i="1"/>
  <c r="V49" i="1"/>
  <c r="V80" i="1"/>
  <c r="V85" i="1"/>
  <c r="AC49" i="1"/>
  <c r="AC80" i="1"/>
  <c r="AD85" i="1"/>
  <c r="AD80" i="1"/>
  <c r="AD40" i="1"/>
  <c r="AD31" i="1"/>
  <c r="T40" i="1"/>
  <c r="AC85" i="1"/>
  <c r="AC40" i="1"/>
  <c r="AC31" i="1"/>
  <c r="AB31" i="1"/>
  <c r="AB80" i="1"/>
  <c r="S49" i="1"/>
  <c r="AA31" i="1"/>
  <c r="AB85" i="1"/>
  <c r="AA85" i="1"/>
  <c r="S80" i="1"/>
  <c r="T80" i="1"/>
  <c r="U80" i="1"/>
  <c r="W80" i="1"/>
  <c r="Z80" i="1"/>
  <c r="AB49" i="1"/>
  <c r="AB40" i="1"/>
  <c r="R31" i="1"/>
  <c r="R49" i="1"/>
  <c r="T49" i="1"/>
  <c r="U49" i="1"/>
  <c r="W49" i="1"/>
  <c r="X49" i="1"/>
  <c r="Y49" i="1"/>
  <c r="Z49" i="1"/>
  <c r="AA49" i="1"/>
  <c r="Z31" i="1"/>
  <c r="P80" i="1"/>
  <c r="Q80" i="1"/>
  <c r="R80" i="1"/>
  <c r="AA40" i="1"/>
  <c r="Z85" i="1"/>
  <c r="Z40" i="1"/>
  <c r="Y31" i="1"/>
  <c r="Y40" i="1"/>
  <c r="Y85" i="1"/>
  <c r="X31" i="1"/>
  <c r="X40" i="1"/>
  <c r="X85" i="1"/>
  <c r="W31" i="1"/>
  <c r="W40" i="1"/>
  <c r="W85" i="1"/>
  <c r="U31" i="1"/>
  <c r="U40" i="1"/>
  <c r="U85" i="1"/>
  <c r="T31" i="1"/>
  <c r="T82" i="1"/>
  <c r="T85" i="1" s="1"/>
  <c r="S31" i="1"/>
  <c r="S40" i="1"/>
  <c r="S85" i="1"/>
  <c r="R40" i="1"/>
  <c r="R85" i="1"/>
  <c r="Q31" i="1"/>
  <c r="Q40" i="1"/>
  <c r="Q49" i="1"/>
  <c r="Q85" i="1"/>
  <c r="P31" i="1"/>
  <c r="P40" i="1"/>
  <c r="P49" i="1"/>
  <c r="P85" i="1"/>
  <c r="L84" i="1"/>
  <c r="K84" i="1"/>
  <c r="J84" i="1"/>
  <c r="H84" i="1"/>
  <c r="J29" i="1"/>
  <c r="O49" i="1"/>
  <c r="N49" i="1"/>
  <c r="M49" i="1"/>
  <c r="L49" i="1"/>
  <c r="K49" i="1"/>
  <c r="J49" i="1"/>
  <c r="I49" i="1"/>
  <c r="H49" i="1"/>
  <c r="G49" i="1"/>
  <c r="F49" i="1"/>
  <c r="E49" i="1"/>
  <c r="D49" i="1"/>
  <c r="O40" i="1"/>
  <c r="N40" i="1"/>
  <c r="M40" i="1"/>
  <c r="L36" i="1"/>
  <c r="J36" i="1"/>
  <c r="I36" i="1"/>
  <c r="H36" i="1"/>
  <c r="O31" i="1"/>
  <c r="N15" i="1"/>
  <c r="N31" i="1" s="1"/>
  <c r="M31" i="1"/>
  <c r="L7" i="1"/>
  <c r="L15" i="1"/>
  <c r="K5" i="1"/>
  <c r="K7" i="1"/>
  <c r="K15" i="1"/>
  <c r="K20" i="1"/>
  <c r="J5" i="1"/>
  <c r="J7" i="1"/>
  <c r="J15" i="1"/>
  <c r="I31" i="1"/>
  <c r="H5" i="1"/>
  <c r="H7" i="1"/>
  <c r="H15" i="1"/>
  <c r="G5" i="1"/>
  <c r="G31" i="1" s="1"/>
  <c r="F31" i="1"/>
  <c r="E31" i="1"/>
  <c r="D31" i="1"/>
  <c r="C31" i="1"/>
  <c r="B31" i="1"/>
  <c r="AF87" i="1" l="1"/>
  <c r="AA87" i="1"/>
  <c r="AD87" i="1"/>
  <c r="X87" i="1"/>
  <c r="AB87" i="1"/>
  <c r="AC87" i="1"/>
  <c r="AE87" i="1"/>
  <c r="Z87" i="1"/>
  <c r="Y87" i="1"/>
  <c r="T87" i="1"/>
  <c r="V87" i="1"/>
  <c r="S87" i="1"/>
  <c r="R87" i="1"/>
  <c r="H31" i="1"/>
  <c r="U87" i="1"/>
  <c r="K31" i="1"/>
  <c r="J31" i="1"/>
  <c r="P87" i="1"/>
  <c r="L31" i="1"/>
  <c r="Q87" i="1"/>
  <c r="W87" i="1"/>
  <c r="L40" i="1"/>
  <c r="K40" i="1"/>
  <c r="J40" i="1"/>
</calcChain>
</file>

<file path=xl/sharedStrings.xml><?xml version="1.0" encoding="utf-8"?>
<sst xmlns="http://schemas.openxmlformats.org/spreadsheetml/2006/main" count="123" uniqueCount="98">
  <si>
    <t>Fall 90</t>
  </si>
  <si>
    <t>Fall 91</t>
  </si>
  <si>
    <t>1993</t>
  </si>
  <si>
    <t>1994</t>
  </si>
  <si>
    <t>1995</t>
  </si>
  <si>
    <t>1997</t>
  </si>
  <si>
    <t>1998</t>
  </si>
  <si>
    <t>2000</t>
  </si>
  <si>
    <t>COLLEGE OF LIBERAL ARTS</t>
  </si>
  <si>
    <t>Alcohol &amp; Substance Abuse</t>
  </si>
  <si>
    <t>Creative Writing (Program)</t>
  </si>
  <si>
    <t>Dual Language</t>
  </si>
  <si>
    <t>History (Cert)</t>
  </si>
  <si>
    <t>East Asian Studies (Program)</t>
  </si>
  <si>
    <t>International Relations</t>
  </si>
  <si>
    <t>Labor Studies</t>
  </si>
  <si>
    <t>Language, Culture and Society</t>
  </si>
  <si>
    <t>Latin American Studies (Program)</t>
  </si>
  <si>
    <t>Linguistics (Program)</t>
  </si>
  <si>
    <t>New England Historical Archaeology</t>
  </si>
  <si>
    <t>Philosophy &amp; Law (Program)</t>
  </si>
  <si>
    <t>New Program 1998</t>
  </si>
  <si>
    <t xml:space="preserve"> -</t>
  </si>
  <si>
    <t>Professional Writing (Program)</t>
  </si>
  <si>
    <t>Public History</t>
  </si>
  <si>
    <t>Public Policy (Program)</t>
  </si>
  <si>
    <t>Science, Technology and Values</t>
  </si>
  <si>
    <t>-</t>
  </si>
  <si>
    <t>Technical Writing</t>
  </si>
  <si>
    <t>Translation (Spanish)</t>
  </si>
  <si>
    <t>Transition</t>
  </si>
  <si>
    <t>Women's Studies (Program)</t>
  </si>
  <si>
    <t>TOTAL CLA</t>
  </si>
  <si>
    <t>COLLEGE OF SCIENCE &amp; MATHEMATICS</t>
  </si>
  <si>
    <t>Biobehavioral Studies (Program)</t>
  </si>
  <si>
    <t>Biochemistry</t>
  </si>
  <si>
    <t>Clean Energy</t>
  </si>
  <si>
    <t>Computer Science (Cert. &amp; Program)</t>
  </si>
  <si>
    <t>Environmental Biology</t>
  </si>
  <si>
    <t xml:space="preserve">Pre-Medical Studies </t>
  </si>
  <si>
    <t>Quantum Information</t>
  </si>
  <si>
    <t>TOTAL CSM</t>
  </si>
  <si>
    <t>COLLEGE OF MANAGEMENT</t>
  </si>
  <si>
    <t>Cybersecurity</t>
  </si>
  <si>
    <t>Health Care Mgt (Cert)</t>
  </si>
  <si>
    <t>Information Technology (certificate)</t>
  </si>
  <si>
    <t>Investment Management</t>
  </si>
  <si>
    <t>TOTAL CM</t>
  </si>
  <si>
    <t xml:space="preserve"> </t>
  </si>
  <si>
    <t>COLLEGE OF EDUCATION &amp; HUMAN DEVELOPMENT</t>
  </si>
  <si>
    <t>Asian American Studies (Program)</t>
  </si>
  <si>
    <t>New Program 1999</t>
  </si>
  <si>
    <t xml:space="preserve">Assistive Technology </t>
  </si>
  <si>
    <t xml:space="preserve">Autism Endorsement </t>
  </si>
  <si>
    <t>Cortical Cerebral Visual Impairments</t>
  </si>
  <si>
    <t>Early Childhood Education (PS)</t>
  </si>
  <si>
    <t>Initial Licensure:  Early Childhood
 Education (Cert)</t>
  </si>
  <si>
    <t>Initial Licensure: Middle/Second</t>
  </si>
  <si>
    <t>Instructional and Learning Design</t>
  </si>
  <si>
    <t>Professional Licensure Middle/Secondary Education</t>
  </si>
  <si>
    <t xml:space="preserve">Teaching Social Studies &amp; History to English Language Learners
</t>
  </si>
  <si>
    <t>TOTAL CEHD</t>
  </si>
  <si>
    <t>Gerontology</t>
  </si>
  <si>
    <t>Gerontological Social Policy</t>
  </si>
  <si>
    <t>THE SCHOOL FOR THE ENVIRONMENT</t>
  </si>
  <si>
    <t>Environmental Studies (Program &amp; Cert.)</t>
  </si>
  <si>
    <t>Sustain Marine Aquacult (Cert)</t>
  </si>
  <si>
    <t>Geographic Info. Technology (Cert. &amp; Program)</t>
  </si>
  <si>
    <t>TOTAL SFE</t>
  </si>
  <si>
    <t>HONORS COLLEGE</t>
  </si>
  <si>
    <t>TOTAL UNDERGRADUATE</t>
  </si>
  <si>
    <t>Undergraduate Certificates and Programs of Study - Fall 2015 - Fall 2024</t>
  </si>
  <si>
    <t>Conflict Resolution</t>
  </si>
  <si>
    <t>Gender, Leadership, Public Policy</t>
  </si>
  <si>
    <t>Survey Research</t>
  </si>
  <si>
    <t>Applied Behavior Analysis for
 Special Populations (Cert)</t>
  </si>
  <si>
    <t>Counseling (CAGS)</t>
  </si>
  <si>
    <t>Critical Creative Thinking (Cert)</t>
  </si>
  <si>
    <t>Early Education Research, Policy, and Practice</t>
  </si>
  <si>
    <t>Education Administration</t>
  </si>
  <si>
    <t>Human Rights (Cert)</t>
  </si>
  <si>
    <t xml:space="preserve">Initial Licensure: Pre-K-8 </t>
  </si>
  <si>
    <t>Instructional Technical Design</t>
  </si>
  <si>
    <t xml:space="preserve">Orientation and Mobility  (Cert) </t>
  </si>
  <si>
    <t>Rehabilitation Counseling</t>
  </si>
  <si>
    <t>School Psychology (EDS)</t>
  </si>
  <si>
    <t>Transition Leadership</t>
  </si>
  <si>
    <t>Vision Rehabilitation Therapy</t>
  </si>
  <si>
    <t>Business Analytics</t>
  </si>
  <si>
    <t>Clean Energy &amp; Sustainability 
(Cert)</t>
  </si>
  <si>
    <t xml:space="preserve">MANNING COLLEGE OF NURSING AND HEALTH SCIENCES </t>
  </si>
  <si>
    <t>Family Nurse Practioner (Cert)</t>
  </si>
  <si>
    <t>Gerontology/Adult Nurse Practioner (Cert)</t>
  </si>
  <si>
    <t>Gerontology (Cert)</t>
  </si>
  <si>
    <t>TOTAL CNHS</t>
  </si>
  <si>
    <t>Nurse Educator</t>
  </si>
  <si>
    <t>Early Leadership Social Justice</t>
  </si>
  <si>
    <t>Contemporary Marketing (Cert)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</si>
</sst>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$&quot;#,##0_);\(&quot;$&quot;#,##0\)"/>
    <numFmt numFmtId="164" formatCode="mmmm\ d\,\ yyyy"/>
  </numFmts>
  <fonts count="25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8"/>
      <name val="Arial"/>
      <family val="2"/>
    </font>
    <font>
      <b/>
      <sz val="12"/>
      <name val="Arial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8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1"/>
      <color rgb="FFFF0000"/>
      <name val="Calibri"/>
      <family val="2"/>
      <scheme val="minor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rgb="FF000000"/>
      </top>
      <bottom/>
      <diagonal/>
    </border>
  </borders>
  <cellStyleXfs count="48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3" fontId="1" fillId="0" borderId="0" applyFill="0" applyBorder="0" applyAlignment="0" applyProtection="0"/>
    <xf numFmtId="5" fontId="1" fillId="0" borderId="0" applyFill="0" applyBorder="0" applyAlignment="0" applyProtection="0"/>
    <xf numFmtId="164" fontId="1" fillId="0" borderId="0" applyFill="0" applyBorder="0" applyAlignment="0" applyProtection="0"/>
    <xf numFmtId="0" fontId="7" fillId="0" borderId="0" applyNumberFormat="0" applyFill="0" applyBorder="0" applyAlignment="0" applyProtection="0"/>
    <xf numFmtId="2" fontId="1" fillId="0" borderId="0" applyFill="0" applyBorder="0" applyAlignment="0" applyProtection="0"/>
    <xf numFmtId="0" fontId="8" fillId="4" borderId="0" applyNumberFormat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3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4" applyNumberFormat="0" applyFill="0" applyAlignment="0" applyProtection="0"/>
    <xf numFmtId="0" fontId="14" fillId="22" borderId="0" applyNumberFormat="0" applyBorder="0" applyAlignment="0" applyProtection="0"/>
    <xf numFmtId="0" fontId="1" fillId="0" borderId="0"/>
    <xf numFmtId="0" fontId="1" fillId="0" borderId="0" applyNumberFormat="0" applyFill="0" applyBorder="0" applyAlignment="0" applyProtection="0"/>
    <xf numFmtId="0" fontId="1" fillId="23" borderId="5" applyNumberFormat="0" applyFont="0" applyAlignment="0" applyProtection="0"/>
    <xf numFmtId="0" fontId="15" fillId="20" borderId="6" applyNumberFormat="0" applyAlignment="0" applyProtection="0"/>
    <xf numFmtId="0" fontId="16" fillId="0" borderId="0" applyNumberFormat="0" applyFill="0" applyBorder="0" applyAlignment="0" applyProtection="0"/>
    <xf numFmtId="0" fontId="1" fillId="0" borderId="7" applyNumberFormat="0" applyFill="0" applyAlignment="0" applyProtection="0"/>
    <xf numFmtId="0" fontId="17" fillId="0" borderId="0" applyNumberFormat="0" applyFill="0" applyBorder="0" applyAlignment="0" applyProtection="0"/>
  </cellStyleXfs>
  <cellXfs count="54">
    <xf numFmtId="0" fontId="0" fillId="0" borderId="0" xfId="0"/>
    <xf numFmtId="0" fontId="19" fillId="0" borderId="8" xfId="42" applyFont="1" applyFill="1" applyBorder="1"/>
    <xf numFmtId="0" fontId="19" fillId="0" borderId="8" xfId="42" quotePrefix="1" applyFont="1" applyFill="1" applyBorder="1" applyAlignment="1">
      <alignment horizontal="right"/>
    </xf>
    <xf numFmtId="0" fontId="19" fillId="0" borderId="8" xfId="42" quotePrefix="1" applyFont="1" applyFill="1" applyBorder="1" applyAlignment="1">
      <alignment horizontal="center"/>
    </xf>
    <xf numFmtId="1" fontId="19" fillId="0" borderId="8" xfId="42" quotePrefix="1" applyNumberFormat="1" applyFont="1" applyFill="1" applyBorder="1" applyAlignment="1">
      <alignment horizontal="center"/>
    </xf>
    <xf numFmtId="0" fontId="20" fillId="0" borderId="0" xfId="41" applyFont="1"/>
    <xf numFmtId="0" fontId="19" fillId="0" borderId="0" xfId="42" applyFont="1" applyFill="1"/>
    <xf numFmtId="0" fontId="20" fillId="0" borderId="0" xfId="42" applyFont="1" applyFill="1" applyAlignment="1">
      <alignment horizontal="center"/>
    </xf>
    <xf numFmtId="1" fontId="20" fillId="0" borderId="0" xfId="41" applyNumberFormat="1" applyFont="1" applyAlignment="1">
      <alignment horizontal="center"/>
    </xf>
    <xf numFmtId="0" fontId="20" fillId="0" borderId="0" xfId="0" applyFont="1" applyAlignment="1">
      <alignment horizontal="center"/>
    </xf>
    <xf numFmtId="0" fontId="20" fillId="0" borderId="0" xfId="41" applyFont="1" applyAlignment="1">
      <alignment horizontal="center"/>
    </xf>
    <xf numFmtId="1" fontId="20" fillId="0" borderId="0" xfId="42" applyNumberFormat="1" applyFont="1" applyFill="1" applyAlignment="1">
      <alignment horizontal="center"/>
    </xf>
    <xf numFmtId="0" fontId="20" fillId="0" borderId="0" xfId="41" applyFont="1" applyAlignment="1">
      <alignment horizontal="right"/>
    </xf>
    <xf numFmtId="0" fontId="20" fillId="0" borderId="8" xfId="41" applyFont="1" applyBorder="1"/>
    <xf numFmtId="0" fontId="20" fillId="0" borderId="8" xfId="42" applyFont="1" applyFill="1" applyBorder="1" applyAlignment="1">
      <alignment horizontal="center"/>
    </xf>
    <xf numFmtId="1" fontId="20" fillId="0" borderId="8" xfId="42" applyNumberFormat="1" applyFont="1" applyFill="1" applyBorder="1" applyAlignment="1">
      <alignment horizontal="center"/>
    </xf>
    <xf numFmtId="1" fontId="20" fillId="0" borderId="0" xfId="42" applyNumberFormat="1" applyFont="1" applyFill="1" applyBorder="1" applyAlignment="1">
      <alignment horizontal="center"/>
    </xf>
    <xf numFmtId="0" fontId="20" fillId="0" borderId="8" xfId="0" applyFont="1" applyBorder="1" applyAlignment="1">
      <alignment horizontal="center"/>
    </xf>
    <xf numFmtId="0" fontId="19" fillId="0" borderId="0" xfId="42" applyFont="1" applyFill="1" applyAlignment="1">
      <alignment horizontal="center"/>
    </xf>
    <xf numFmtId="1" fontId="19" fillId="0" borderId="0" xfId="41" applyNumberFormat="1" applyFont="1" applyAlignment="1">
      <alignment horizontal="center"/>
    </xf>
    <xf numFmtId="1" fontId="19" fillId="0" borderId="9" xfId="41" applyNumberFormat="1" applyFont="1" applyBorder="1" applyAlignment="1">
      <alignment horizontal="center"/>
    </xf>
    <xf numFmtId="0" fontId="20" fillId="0" borderId="0" xfId="42" applyFont="1" applyFill="1"/>
    <xf numFmtId="0" fontId="19" fillId="0" borderId="9" xfId="41" applyFont="1" applyBorder="1"/>
    <xf numFmtId="0" fontId="20" fillId="0" borderId="9" xfId="41" applyFont="1" applyBorder="1"/>
    <xf numFmtId="0" fontId="20" fillId="0" borderId="9" xfId="42" applyFont="1" applyFill="1" applyBorder="1" applyAlignment="1">
      <alignment horizontal="center"/>
    </xf>
    <xf numFmtId="1" fontId="20" fillId="0" borderId="9" xfId="42" applyNumberFormat="1" applyFont="1" applyFill="1" applyBorder="1" applyAlignment="1">
      <alignment horizontal="center"/>
    </xf>
    <xf numFmtId="1" fontId="19" fillId="0" borderId="9" xfId="42" applyNumberFormat="1" applyFont="1" applyFill="1" applyBorder="1" applyAlignment="1">
      <alignment horizontal="center"/>
    </xf>
    <xf numFmtId="0" fontId="20" fillId="0" borderId="0" xfId="42" applyFont="1" applyFill="1" applyBorder="1" applyAlignment="1">
      <alignment horizontal="center"/>
    </xf>
    <xf numFmtId="0" fontId="20" fillId="0" borderId="8" xfId="41" applyFont="1" applyBorder="1" applyAlignment="1">
      <alignment horizontal="center"/>
    </xf>
    <xf numFmtId="1" fontId="20" fillId="0" borderId="8" xfId="41" applyNumberFormat="1" applyFont="1" applyBorder="1" applyAlignment="1">
      <alignment horizontal="center"/>
    </xf>
    <xf numFmtId="0" fontId="19" fillId="0" borderId="9" xfId="42" applyFont="1" applyFill="1" applyBorder="1"/>
    <xf numFmtId="0" fontId="19" fillId="0" borderId="9" xfId="42" applyFont="1" applyFill="1" applyBorder="1" applyAlignment="1">
      <alignment horizontal="center"/>
    </xf>
    <xf numFmtId="1" fontId="19" fillId="0" borderId="0" xfId="42" applyNumberFormat="1" applyFont="1" applyFill="1" applyAlignment="1">
      <alignment horizontal="center"/>
    </xf>
    <xf numFmtId="0" fontId="19" fillId="0" borderId="0" xfId="41" applyFont="1" applyAlignment="1">
      <alignment horizontal="center"/>
    </xf>
    <xf numFmtId="1" fontId="20" fillId="0" borderId="0" xfId="0" applyNumberFormat="1" applyFont="1" applyAlignment="1">
      <alignment horizontal="center"/>
    </xf>
    <xf numFmtId="0" fontId="20" fillId="0" borderId="0" xfId="42" applyFont="1" applyFill="1" applyBorder="1"/>
    <xf numFmtId="0" fontId="20" fillId="0" borderId="8" xfId="41" applyFont="1" applyBorder="1" applyAlignment="1">
      <alignment horizontal="left"/>
    </xf>
    <xf numFmtId="0" fontId="19" fillId="0" borderId="0" xfId="42" applyFont="1" applyFill="1" applyBorder="1"/>
    <xf numFmtId="0" fontId="19" fillId="0" borderId="0" xfId="42" applyFont="1" applyFill="1" applyBorder="1" applyAlignment="1">
      <alignment horizontal="center"/>
    </xf>
    <xf numFmtId="1" fontId="19" fillId="0" borderId="0" xfId="42" applyNumberFormat="1" applyFont="1" applyFill="1" applyBorder="1" applyAlignment="1">
      <alignment horizontal="center"/>
    </xf>
    <xf numFmtId="0" fontId="19" fillId="0" borderId="0" xfId="0" applyFont="1" applyAlignment="1">
      <alignment horizontal="center"/>
    </xf>
    <xf numFmtId="0" fontId="19" fillId="0" borderId="8" xfId="42" quotePrefix="1" applyNumberFormat="1" applyFont="1" applyFill="1" applyBorder="1" applyAlignment="1">
      <alignment horizontal="center"/>
    </xf>
    <xf numFmtId="0" fontId="19" fillId="0" borderId="8" xfId="41" applyFont="1" applyBorder="1" applyAlignment="1">
      <alignment horizontal="center"/>
    </xf>
    <xf numFmtId="0" fontId="21" fillId="0" borderId="0" xfId="0" quotePrefix="1" applyFont="1" applyAlignment="1">
      <alignment horizontal="left" vertical="top"/>
    </xf>
    <xf numFmtId="0" fontId="23" fillId="0" borderId="0" xfId="41" applyFont="1"/>
    <xf numFmtId="0" fontId="22" fillId="0" borderId="0" xfId="41" applyFont="1"/>
    <xf numFmtId="0" fontId="19" fillId="0" borderId="10" xfId="41" applyFont="1" applyBorder="1" applyAlignment="1">
      <alignment horizontal="center"/>
    </xf>
    <xf numFmtId="1" fontId="19" fillId="0" borderId="10" xfId="41" applyNumberFormat="1" applyFont="1" applyBorder="1" applyAlignment="1">
      <alignment horizontal="center"/>
    </xf>
    <xf numFmtId="0" fontId="20" fillId="0" borderId="0" xfId="0" applyFont="1"/>
    <xf numFmtId="0" fontId="19" fillId="0" borderId="0" xfId="41" applyFont="1"/>
    <xf numFmtId="0" fontId="20" fillId="0" borderId="0" xfId="0" applyFont="1" applyAlignment="1">
      <alignment horizontal="left"/>
    </xf>
    <xf numFmtId="0" fontId="19" fillId="0" borderId="8" xfId="42" applyFont="1" applyFill="1" applyBorder="1" applyAlignment="1">
      <alignment horizontal="center"/>
    </xf>
    <xf numFmtId="1" fontId="19" fillId="0" borderId="8" xfId="41" applyNumberFormat="1" applyFont="1" applyBorder="1" applyAlignment="1">
      <alignment horizontal="center"/>
    </xf>
    <xf numFmtId="0" fontId="24" fillId="0" borderId="0" xfId="41" applyFont="1"/>
  </cellXfs>
  <cellStyles count="48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0" xfId="28" xr:uid="{00000000-0005-0000-0000-00001B000000}"/>
    <cellStyle name="Currency0" xfId="29" xr:uid="{00000000-0005-0000-0000-00001C000000}"/>
    <cellStyle name="Date" xfId="30" xr:uid="{00000000-0005-0000-0000-00001D000000}"/>
    <cellStyle name="Explanatory Text" xfId="31" builtinId="53" customBuiltin="1"/>
    <cellStyle name="Fixed" xfId="32" xr:uid="{00000000-0005-0000-0000-00001F000000}"/>
    <cellStyle name="Good" xfId="33" builtinId="26" customBuiltin="1"/>
    <cellStyle name="Heading 1" xfId="34" builtinId="16" customBuiltin="1"/>
    <cellStyle name="Heading 2" xfId="35" builtinId="17" customBuiltin="1"/>
    <cellStyle name="Heading 3" xfId="36" builtinId="18" customBuiltin="1"/>
    <cellStyle name="Heading 4" xfId="37" builtinId="19" customBuiltin="1"/>
    <cellStyle name="Input" xfId="38" builtinId="20" customBuiltin="1"/>
    <cellStyle name="Linked Cell" xfId="39" builtinId="24" customBuiltin="1"/>
    <cellStyle name="Neutral" xfId="40" builtinId="28" customBuiltin="1"/>
    <cellStyle name="Normal" xfId="0" builtinId="0"/>
    <cellStyle name="Normal_Enrollment 2001 2" xfId="41" xr:uid="{00000000-0005-0000-0000-000029000000}"/>
    <cellStyle name="normal_Enrollment 2001 2_1" xfId="42" xr:uid="{00000000-0005-0000-0000-00002A000000}"/>
    <cellStyle name="Note" xfId="43" builtinId="10" customBuiltin="1"/>
    <cellStyle name="Output" xfId="44" builtinId="21" customBuiltin="1"/>
    <cellStyle name="Title" xfId="45" builtinId="15" customBuiltin="1"/>
    <cellStyle name="Total" xfId="46" builtinId="25" customBuiltin="1"/>
    <cellStyle name="Warning Text" xfId="47" builtinId="11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89"/>
  <sheetViews>
    <sheetView tabSelected="1" zoomScale="110" zoomScaleNormal="110" workbookViewId="0">
      <selection activeCell="AH87" sqref="AH87"/>
    </sheetView>
  </sheetViews>
  <sheetFormatPr defaultColWidth="11.42578125" defaultRowHeight="15" x14ac:dyDescent="0.25"/>
  <cols>
    <col min="1" max="1" width="53.5703125" style="5" customWidth="1"/>
    <col min="2" max="3" width="13.42578125" style="5" hidden="1" customWidth="1"/>
    <col min="4" max="4" width="12.42578125" style="5" hidden="1" customWidth="1"/>
    <col min="5" max="5" width="12.140625" style="5" hidden="1" customWidth="1"/>
    <col min="6" max="7" width="12.42578125" style="5" hidden="1" customWidth="1"/>
    <col min="8" max="8" width="12.28515625" style="10" hidden="1" customWidth="1"/>
    <col min="9" max="11" width="12.28515625" style="8" hidden="1" customWidth="1"/>
    <col min="12" max="12" width="9.28515625" style="8" hidden="1" customWidth="1"/>
    <col min="13" max="13" width="8.7109375" style="8" hidden="1" customWidth="1"/>
    <col min="14" max="14" width="5.42578125" style="8" hidden="1" customWidth="1"/>
    <col min="15" max="15" width="5.42578125" style="9" hidden="1" customWidth="1"/>
    <col min="16" max="16" width="6.5703125" style="9" hidden="1" customWidth="1"/>
    <col min="17" max="17" width="7.28515625" style="9" hidden="1" customWidth="1"/>
    <col min="18" max="18" width="6.5703125" style="5" hidden="1" customWidth="1"/>
    <col min="19" max="19" width="6.42578125" style="10" hidden="1" customWidth="1"/>
    <col min="20" max="20" width="6" style="10" hidden="1" customWidth="1"/>
    <col min="21" max="21" width="7.28515625" style="10" hidden="1" customWidth="1"/>
    <col min="22" max="23" width="6.42578125" style="10" hidden="1" customWidth="1"/>
    <col min="24" max="24" width="6" style="10" customWidth="1"/>
    <col min="25" max="25" width="5.85546875" style="10" customWidth="1"/>
    <col min="26" max="26" width="6" style="10" customWidth="1"/>
    <col min="27" max="27" width="6.42578125" style="10" customWidth="1"/>
    <col min="28" max="29" width="6.140625" style="10" customWidth="1"/>
    <col min="30" max="30" width="6.28515625" style="10" customWidth="1"/>
    <col min="31" max="31" width="6.42578125" style="10" customWidth="1"/>
    <col min="32" max="32" width="6" style="10" customWidth="1"/>
    <col min="33" max="33" width="7.28515625" style="10" customWidth="1"/>
    <col min="34" max="16384" width="11.42578125" style="5"/>
  </cols>
  <sheetData>
    <row r="1" spans="1:34" x14ac:dyDescent="0.25">
      <c r="A1" s="49" t="s">
        <v>71</v>
      </c>
      <c r="U1" s="33"/>
    </row>
    <row r="2" spans="1:34" x14ac:dyDescent="0.25">
      <c r="A2" s="49"/>
    </row>
    <row r="3" spans="1:34" x14ac:dyDescent="0.25">
      <c r="A3" s="1"/>
      <c r="B3" s="1" t="s">
        <v>0</v>
      </c>
      <c r="C3" s="1" t="s">
        <v>1</v>
      </c>
      <c r="D3" s="1">
        <v>1992</v>
      </c>
      <c r="E3" s="2" t="s">
        <v>2</v>
      </c>
      <c r="F3" s="2" t="s">
        <v>3</v>
      </c>
      <c r="G3" s="2" t="s">
        <v>4</v>
      </c>
      <c r="H3" s="3" t="s">
        <v>5</v>
      </c>
      <c r="I3" s="4" t="s">
        <v>6</v>
      </c>
      <c r="J3" s="4" t="s">
        <v>7</v>
      </c>
      <c r="K3" s="4">
        <v>2002</v>
      </c>
      <c r="L3" s="4">
        <v>2003</v>
      </c>
      <c r="M3" s="4">
        <v>2004</v>
      </c>
      <c r="N3" s="4">
        <v>2005</v>
      </c>
      <c r="O3" s="4">
        <v>2006</v>
      </c>
      <c r="P3" s="4">
        <v>2007</v>
      </c>
      <c r="Q3" s="4">
        <v>2008</v>
      </c>
      <c r="R3" s="4">
        <v>2009</v>
      </c>
      <c r="S3" s="4">
        <v>2010</v>
      </c>
      <c r="T3" s="4">
        <v>2011</v>
      </c>
      <c r="U3" s="4">
        <v>2012</v>
      </c>
      <c r="V3" s="4">
        <v>2013</v>
      </c>
      <c r="W3" s="4">
        <v>2014</v>
      </c>
      <c r="X3" s="41">
        <v>2015</v>
      </c>
      <c r="Y3" s="42">
        <v>2016</v>
      </c>
      <c r="Z3" s="42">
        <v>2017</v>
      </c>
      <c r="AA3" s="42">
        <v>2018</v>
      </c>
      <c r="AB3" s="42">
        <v>2019</v>
      </c>
      <c r="AC3" s="42">
        <v>2020</v>
      </c>
      <c r="AD3" s="42">
        <v>2021</v>
      </c>
      <c r="AE3" s="42">
        <v>2022</v>
      </c>
      <c r="AF3" s="42">
        <v>2023</v>
      </c>
      <c r="AG3" s="42">
        <v>2024</v>
      </c>
    </row>
    <row r="4" spans="1:34" x14ac:dyDescent="0.25">
      <c r="A4" s="6" t="s">
        <v>8</v>
      </c>
      <c r="H4" s="7"/>
    </row>
    <row r="5" spans="1:34" x14ac:dyDescent="0.25">
      <c r="A5" s="5" t="s">
        <v>9</v>
      </c>
      <c r="B5" s="5">
        <v>17</v>
      </c>
      <c r="C5" s="5">
        <v>30</v>
      </c>
      <c r="D5" s="5">
        <v>13</v>
      </c>
      <c r="E5" s="5">
        <v>12</v>
      </c>
      <c r="F5" s="5">
        <v>23</v>
      </c>
      <c r="G5" s="5">
        <f>7+18+1</f>
        <v>26</v>
      </c>
      <c r="H5" s="7">
        <f>9+17</f>
        <v>26</v>
      </c>
      <c r="I5" s="11">
        <v>18</v>
      </c>
      <c r="J5" s="11">
        <f>13+4</f>
        <v>17</v>
      </c>
      <c r="K5" s="8">
        <f>9+2</f>
        <v>11</v>
      </c>
      <c r="L5" s="8">
        <v>2</v>
      </c>
      <c r="M5" s="8">
        <v>1</v>
      </c>
      <c r="N5" s="8">
        <v>3</v>
      </c>
      <c r="O5" s="8">
        <v>3</v>
      </c>
      <c r="P5" s="8">
        <v>6</v>
      </c>
      <c r="Q5" s="8">
        <v>2</v>
      </c>
      <c r="R5" s="10">
        <v>1</v>
      </c>
      <c r="S5" s="10">
        <v>0</v>
      </c>
      <c r="T5" s="10">
        <v>0</v>
      </c>
      <c r="U5" s="10">
        <v>0</v>
      </c>
      <c r="V5" s="10">
        <v>0</v>
      </c>
      <c r="W5" s="10">
        <v>0</v>
      </c>
      <c r="X5" s="10">
        <v>0</v>
      </c>
      <c r="Y5" s="10">
        <v>0</v>
      </c>
      <c r="Z5" s="10">
        <v>0</v>
      </c>
      <c r="AA5" s="10">
        <v>0</v>
      </c>
      <c r="AB5" s="10">
        <v>0</v>
      </c>
      <c r="AC5" s="10">
        <v>0</v>
      </c>
      <c r="AD5" s="10">
        <v>0</v>
      </c>
      <c r="AE5" s="10">
        <v>0</v>
      </c>
      <c r="AF5" s="10">
        <v>0</v>
      </c>
      <c r="AG5" s="10">
        <v>0</v>
      </c>
    </row>
    <row r="6" spans="1:34" x14ac:dyDescent="0.25">
      <c r="A6" s="5" t="s">
        <v>72</v>
      </c>
      <c r="H6" s="7"/>
      <c r="I6" s="11"/>
      <c r="J6" s="11"/>
      <c r="O6" s="8"/>
      <c r="P6" s="8"/>
      <c r="Q6" s="8"/>
      <c r="R6" s="10"/>
      <c r="X6" s="10">
        <v>0</v>
      </c>
      <c r="Y6" s="10">
        <v>0</v>
      </c>
      <c r="Z6" s="10">
        <v>0</v>
      </c>
      <c r="AA6" s="10">
        <v>0</v>
      </c>
      <c r="AB6" s="10">
        <v>0</v>
      </c>
      <c r="AC6" s="10">
        <v>0</v>
      </c>
      <c r="AD6" s="10">
        <v>0</v>
      </c>
      <c r="AE6" s="10">
        <v>0</v>
      </c>
      <c r="AF6" s="10">
        <v>0</v>
      </c>
      <c r="AG6" s="10">
        <v>15</v>
      </c>
    </row>
    <row r="7" spans="1:34" x14ac:dyDescent="0.25">
      <c r="A7" s="5" t="s">
        <v>10</v>
      </c>
      <c r="B7" s="5">
        <v>35</v>
      </c>
      <c r="C7" s="5">
        <v>26</v>
      </c>
      <c r="D7" s="5">
        <v>13</v>
      </c>
      <c r="E7" s="5">
        <v>15</v>
      </c>
      <c r="F7" s="5">
        <v>11</v>
      </c>
      <c r="G7" s="5">
        <v>19</v>
      </c>
      <c r="H7" s="7">
        <f>1+13</f>
        <v>14</v>
      </c>
      <c r="I7" s="11">
        <v>13</v>
      </c>
      <c r="J7" s="11">
        <f>5+13</f>
        <v>18</v>
      </c>
      <c r="K7" s="8">
        <f>12+1</f>
        <v>13</v>
      </c>
      <c r="L7" s="8">
        <f>13+1</f>
        <v>14</v>
      </c>
      <c r="M7" s="8">
        <v>8</v>
      </c>
      <c r="N7" s="8">
        <v>3</v>
      </c>
      <c r="O7" s="9">
        <v>10</v>
      </c>
      <c r="P7" s="9">
        <v>12</v>
      </c>
      <c r="Q7" s="9">
        <v>9</v>
      </c>
      <c r="R7" s="10">
        <v>6</v>
      </c>
      <c r="S7" s="10">
        <v>1</v>
      </c>
      <c r="T7" s="10">
        <v>0</v>
      </c>
      <c r="U7" s="10">
        <v>0</v>
      </c>
      <c r="V7" s="10">
        <v>0</v>
      </c>
      <c r="W7" s="10">
        <v>0</v>
      </c>
      <c r="X7" s="10">
        <v>0</v>
      </c>
      <c r="Y7" s="10">
        <v>0</v>
      </c>
      <c r="Z7" s="10">
        <v>0</v>
      </c>
      <c r="AA7" s="10">
        <v>0</v>
      </c>
      <c r="AB7" s="10">
        <v>0</v>
      </c>
      <c r="AC7" s="10">
        <v>0</v>
      </c>
      <c r="AD7" s="10">
        <v>0</v>
      </c>
      <c r="AE7" s="10">
        <v>0</v>
      </c>
      <c r="AF7" s="10">
        <v>0</v>
      </c>
      <c r="AG7" s="10">
        <v>0</v>
      </c>
    </row>
    <row r="8" spans="1:34" x14ac:dyDescent="0.25">
      <c r="A8" s="5" t="s">
        <v>11</v>
      </c>
      <c r="H8" s="7"/>
      <c r="I8" s="11"/>
      <c r="J8" s="11"/>
      <c r="R8" s="10"/>
      <c r="W8" s="10">
        <v>0</v>
      </c>
      <c r="X8" s="10">
        <v>0</v>
      </c>
      <c r="Y8" s="10">
        <v>0</v>
      </c>
      <c r="Z8" s="10">
        <v>0</v>
      </c>
      <c r="AA8" s="10">
        <v>0</v>
      </c>
      <c r="AB8" s="10">
        <v>0</v>
      </c>
      <c r="AC8" s="10">
        <v>0</v>
      </c>
      <c r="AD8" s="10">
        <v>1</v>
      </c>
      <c r="AE8" s="10">
        <v>4</v>
      </c>
      <c r="AF8" s="10">
        <v>1</v>
      </c>
      <c r="AG8" s="10">
        <v>6</v>
      </c>
    </row>
    <row r="9" spans="1:34" x14ac:dyDescent="0.25">
      <c r="A9" s="5" t="s">
        <v>73</v>
      </c>
      <c r="H9" s="7"/>
      <c r="I9" s="11"/>
      <c r="J9" s="11"/>
      <c r="R9" s="10"/>
      <c r="X9" s="10">
        <v>0</v>
      </c>
      <c r="Y9" s="10">
        <v>0</v>
      </c>
      <c r="Z9" s="10">
        <v>0</v>
      </c>
      <c r="AA9" s="10">
        <v>0</v>
      </c>
      <c r="AB9" s="10">
        <v>0</v>
      </c>
      <c r="AC9" s="10">
        <v>0</v>
      </c>
      <c r="AD9" s="10">
        <v>0</v>
      </c>
      <c r="AE9" s="10">
        <v>0</v>
      </c>
      <c r="AF9" s="10">
        <v>0</v>
      </c>
      <c r="AG9" s="10">
        <v>14</v>
      </c>
    </row>
    <row r="10" spans="1:34" x14ac:dyDescent="0.25">
      <c r="A10" s="5" t="s">
        <v>62</v>
      </c>
      <c r="B10" s="5">
        <v>52</v>
      </c>
      <c r="C10" s="5">
        <v>62</v>
      </c>
      <c r="D10" s="5">
        <v>71</v>
      </c>
      <c r="E10" s="5">
        <v>59</v>
      </c>
      <c r="F10" s="5">
        <v>46</v>
      </c>
      <c r="G10" s="5">
        <v>53</v>
      </c>
      <c r="H10" s="7">
        <v>46</v>
      </c>
      <c r="I10" s="11">
        <v>49</v>
      </c>
      <c r="J10" s="11">
        <v>31</v>
      </c>
      <c r="K10" s="8">
        <v>43</v>
      </c>
      <c r="L10" s="8">
        <v>36</v>
      </c>
      <c r="M10" s="8">
        <v>7</v>
      </c>
      <c r="N10" s="8">
        <v>16</v>
      </c>
      <c r="O10" s="9">
        <v>15</v>
      </c>
      <c r="P10" s="9">
        <v>15</v>
      </c>
      <c r="Q10" s="9">
        <v>12</v>
      </c>
      <c r="R10" s="10">
        <v>18</v>
      </c>
      <c r="S10" s="10">
        <v>20</v>
      </c>
      <c r="T10" s="10">
        <v>17</v>
      </c>
      <c r="U10" s="10">
        <v>18</v>
      </c>
      <c r="V10" s="10">
        <v>21</v>
      </c>
      <c r="W10" s="10">
        <v>26</v>
      </c>
      <c r="X10" s="10">
        <v>20</v>
      </c>
      <c r="Y10" s="10">
        <v>12</v>
      </c>
      <c r="Z10" s="10">
        <v>8</v>
      </c>
      <c r="AA10" s="10">
        <v>8</v>
      </c>
      <c r="AB10" s="10">
        <v>6</v>
      </c>
      <c r="AC10" s="10">
        <v>4</v>
      </c>
      <c r="AD10" s="10">
        <v>5</v>
      </c>
      <c r="AE10" s="10">
        <v>0</v>
      </c>
      <c r="AF10" s="10">
        <v>3</v>
      </c>
      <c r="AG10" s="10">
        <v>0</v>
      </c>
    </row>
    <row r="11" spans="1:34" x14ac:dyDescent="0.25">
      <c r="A11" s="5" t="s">
        <v>63</v>
      </c>
      <c r="H11" s="27"/>
      <c r="I11" s="16"/>
      <c r="J11" s="16"/>
      <c r="M11" s="8">
        <v>0</v>
      </c>
      <c r="N11" s="8">
        <v>0</v>
      </c>
      <c r="O11" s="8">
        <v>0</v>
      </c>
      <c r="P11" s="8">
        <v>0</v>
      </c>
      <c r="Q11" s="8">
        <v>2</v>
      </c>
      <c r="R11" s="10">
        <v>1</v>
      </c>
      <c r="S11" s="10">
        <v>2</v>
      </c>
      <c r="T11" s="10">
        <v>2</v>
      </c>
      <c r="U11" s="10">
        <v>5</v>
      </c>
      <c r="V11" s="10">
        <v>3</v>
      </c>
      <c r="W11" s="10">
        <v>5</v>
      </c>
      <c r="X11" s="10">
        <v>4</v>
      </c>
      <c r="Y11" s="10">
        <v>1</v>
      </c>
      <c r="Z11" s="10">
        <v>0</v>
      </c>
      <c r="AA11" s="10">
        <v>0</v>
      </c>
      <c r="AB11" s="10">
        <v>0</v>
      </c>
      <c r="AC11" s="10">
        <v>0</v>
      </c>
      <c r="AD11" s="10">
        <v>0</v>
      </c>
      <c r="AE11" s="10">
        <v>0</v>
      </c>
      <c r="AF11" s="10">
        <v>0</v>
      </c>
      <c r="AG11" s="10">
        <v>0</v>
      </c>
    </row>
    <row r="12" spans="1:34" x14ac:dyDescent="0.25">
      <c r="A12" s="5" t="s">
        <v>12</v>
      </c>
      <c r="H12" s="7"/>
      <c r="I12" s="11"/>
      <c r="J12" s="11"/>
      <c r="R12" s="10"/>
      <c r="W12" s="10">
        <v>0</v>
      </c>
      <c r="X12" s="10">
        <v>0</v>
      </c>
      <c r="Y12" s="10">
        <v>0</v>
      </c>
      <c r="Z12" s="10">
        <v>0</v>
      </c>
      <c r="AA12" s="10">
        <v>0</v>
      </c>
      <c r="AB12" s="10">
        <v>0</v>
      </c>
      <c r="AC12" s="10">
        <v>0</v>
      </c>
      <c r="AD12" s="10">
        <v>0</v>
      </c>
      <c r="AE12" s="10">
        <v>1</v>
      </c>
      <c r="AF12" s="10">
        <v>1</v>
      </c>
      <c r="AG12" s="10">
        <v>3</v>
      </c>
    </row>
    <row r="13" spans="1:34" x14ac:dyDescent="0.25">
      <c r="A13" s="5" t="s">
        <v>80</v>
      </c>
      <c r="H13" s="7"/>
      <c r="I13" s="11"/>
      <c r="J13" s="11"/>
      <c r="R13" s="10"/>
      <c r="X13" s="10">
        <v>0</v>
      </c>
      <c r="Y13" s="10">
        <v>0</v>
      </c>
      <c r="Z13" s="10">
        <v>0</v>
      </c>
      <c r="AA13" s="10">
        <v>0</v>
      </c>
      <c r="AB13" s="10">
        <v>0</v>
      </c>
      <c r="AC13" s="10">
        <v>0</v>
      </c>
      <c r="AD13" s="10">
        <v>0</v>
      </c>
      <c r="AE13" s="10">
        <v>0</v>
      </c>
      <c r="AF13" s="10">
        <v>0</v>
      </c>
      <c r="AG13" s="10">
        <v>2</v>
      </c>
      <c r="AH13" s="53"/>
    </row>
    <row r="14" spans="1:34" x14ac:dyDescent="0.25">
      <c r="A14" s="5" t="s">
        <v>13</v>
      </c>
      <c r="B14" s="5">
        <v>11</v>
      </c>
      <c r="C14" s="5">
        <v>9</v>
      </c>
      <c r="D14" s="5">
        <v>10</v>
      </c>
      <c r="E14" s="5">
        <v>27</v>
      </c>
      <c r="F14" s="5">
        <v>24</v>
      </c>
      <c r="G14" s="5">
        <v>26</v>
      </c>
      <c r="H14" s="7">
        <v>17</v>
      </c>
      <c r="I14" s="11">
        <v>9</v>
      </c>
      <c r="J14" s="11">
        <v>11</v>
      </c>
      <c r="K14" s="8">
        <v>5</v>
      </c>
      <c r="L14" s="8">
        <v>9</v>
      </c>
      <c r="M14" s="8">
        <v>4</v>
      </c>
      <c r="N14" s="8">
        <v>4</v>
      </c>
      <c r="O14" s="9">
        <v>6</v>
      </c>
      <c r="P14" s="9">
        <v>6</v>
      </c>
      <c r="Q14" s="9">
        <v>6</v>
      </c>
      <c r="R14" s="10">
        <v>0</v>
      </c>
      <c r="S14" s="10">
        <v>0</v>
      </c>
      <c r="T14" s="10">
        <v>0</v>
      </c>
      <c r="U14" s="10">
        <v>0</v>
      </c>
      <c r="V14" s="10">
        <v>0</v>
      </c>
      <c r="W14" s="10">
        <v>0</v>
      </c>
      <c r="X14" s="10">
        <v>0</v>
      </c>
      <c r="Y14" s="10">
        <v>0</v>
      </c>
      <c r="Z14" s="10">
        <v>0</v>
      </c>
      <c r="AA14" s="10">
        <v>0</v>
      </c>
      <c r="AB14" s="10">
        <v>0</v>
      </c>
      <c r="AC14" s="10">
        <v>0</v>
      </c>
      <c r="AD14" s="10">
        <v>0</v>
      </c>
      <c r="AE14" s="10">
        <v>0</v>
      </c>
      <c r="AF14" s="10">
        <v>0</v>
      </c>
      <c r="AG14" s="10">
        <v>0</v>
      </c>
    </row>
    <row r="15" spans="1:34" x14ac:dyDescent="0.25">
      <c r="A15" s="5" t="s">
        <v>14</v>
      </c>
      <c r="B15" s="5">
        <v>31</v>
      </c>
      <c r="C15" s="5">
        <v>34</v>
      </c>
      <c r="D15" s="5">
        <v>16</v>
      </c>
      <c r="E15" s="5">
        <v>22</v>
      </c>
      <c r="F15" s="5">
        <v>14</v>
      </c>
      <c r="G15" s="5">
        <v>9</v>
      </c>
      <c r="H15" s="7">
        <f>1+12</f>
        <v>13</v>
      </c>
      <c r="I15" s="11">
        <v>19</v>
      </c>
      <c r="J15" s="11">
        <f>2+12</f>
        <v>14</v>
      </c>
      <c r="K15" s="8">
        <f>14+5</f>
        <v>19</v>
      </c>
      <c r="L15" s="8">
        <f>25+5</f>
        <v>30</v>
      </c>
      <c r="M15" s="8">
        <v>22</v>
      </c>
      <c r="N15" s="8">
        <f>11+7</f>
        <v>18</v>
      </c>
      <c r="O15" s="9">
        <v>37</v>
      </c>
      <c r="P15" s="9">
        <v>38</v>
      </c>
      <c r="Q15" s="9">
        <v>41</v>
      </c>
      <c r="R15" s="10">
        <v>15</v>
      </c>
      <c r="S15" s="10">
        <v>1</v>
      </c>
      <c r="T15" s="10">
        <v>1</v>
      </c>
      <c r="U15" s="10">
        <v>0</v>
      </c>
      <c r="V15" s="10">
        <v>1</v>
      </c>
      <c r="W15" s="10">
        <v>1</v>
      </c>
      <c r="X15" s="10">
        <v>0</v>
      </c>
      <c r="Y15" s="10">
        <v>0</v>
      </c>
      <c r="Z15" s="10">
        <v>0</v>
      </c>
      <c r="AA15" s="10">
        <v>0</v>
      </c>
      <c r="AB15" s="10">
        <v>0</v>
      </c>
      <c r="AC15" s="10">
        <v>0</v>
      </c>
      <c r="AD15" s="10">
        <v>0</v>
      </c>
      <c r="AE15" s="10">
        <v>0</v>
      </c>
      <c r="AF15" s="10">
        <v>0</v>
      </c>
      <c r="AG15" s="10">
        <v>0</v>
      </c>
    </row>
    <row r="16" spans="1:34" x14ac:dyDescent="0.25">
      <c r="A16" s="5" t="s">
        <v>15</v>
      </c>
      <c r="B16" s="5">
        <v>7</v>
      </c>
      <c r="C16" s="5">
        <v>6</v>
      </c>
      <c r="D16" s="5">
        <v>6</v>
      </c>
      <c r="E16" s="5">
        <v>3</v>
      </c>
      <c r="F16" s="5">
        <v>9</v>
      </c>
      <c r="G16" s="5">
        <v>3</v>
      </c>
      <c r="H16" s="7">
        <v>2</v>
      </c>
      <c r="I16" s="11">
        <v>3</v>
      </c>
      <c r="J16" s="11">
        <v>6</v>
      </c>
      <c r="K16" s="8">
        <v>3</v>
      </c>
      <c r="L16" s="8">
        <v>5</v>
      </c>
      <c r="M16" s="8">
        <v>2</v>
      </c>
      <c r="N16" s="8">
        <v>5</v>
      </c>
      <c r="O16" s="9">
        <v>10</v>
      </c>
      <c r="P16" s="9">
        <v>5</v>
      </c>
      <c r="Q16" s="9">
        <v>15</v>
      </c>
      <c r="R16" s="10">
        <v>16</v>
      </c>
      <c r="S16" s="10">
        <v>18</v>
      </c>
      <c r="T16" s="10">
        <v>20</v>
      </c>
      <c r="U16" s="10">
        <v>15</v>
      </c>
      <c r="V16" s="10">
        <v>14</v>
      </c>
      <c r="W16" s="10">
        <v>10</v>
      </c>
      <c r="X16" s="10">
        <v>12</v>
      </c>
      <c r="Y16" s="10">
        <v>11</v>
      </c>
      <c r="Z16" s="10">
        <v>4</v>
      </c>
      <c r="AA16" s="10">
        <v>4</v>
      </c>
      <c r="AB16" s="10">
        <v>1</v>
      </c>
      <c r="AC16" s="10">
        <v>2</v>
      </c>
      <c r="AD16" s="10">
        <v>0</v>
      </c>
      <c r="AE16" s="10">
        <v>0</v>
      </c>
      <c r="AF16" s="10">
        <v>0</v>
      </c>
      <c r="AG16" s="10">
        <v>0</v>
      </c>
    </row>
    <row r="17" spans="1:33" x14ac:dyDescent="0.25">
      <c r="A17" s="5" t="s">
        <v>16</v>
      </c>
      <c r="H17" s="7"/>
      <c r="I17" s="11"/>
      <c r="J17" s="11"/>
      <c r="P17" s="9">
        <v>0</v>
      </c>
      <c r="Q17" s="9">
        <v>0</v>
      </c>
      <c r="R17" s="9">
        <v>0</v>
      </c>
      <c r="S17" s="9">
        <v>0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10">
        <v>1</v>
      </c>
      <c r="AA17" s="10">
        <v>0</v>
      </c>
      <c r="AB17" s="10">
        <v>0</v>
      </c>
      <c r="AC17" s="10">
        <v>0</v>
      </c>
      <c r="AD17" s="10">
        <v>0</v>
      </c>
      <c r="AE17" s="10">
        <v>0</v>
      </c>
      <c r="AF17" s="10">
        <v>0</v>
      </c>
      <c r="AG17" s="10">
        <v>0</v>
      </c>
    </row>
    <row r="18" spans="1:33" x14ac:dyDescent="0.25">
      <c r="A18" s="5" t="s">
        <v>17</v>
      </c>
      <c r="B18" s="5">
        <v>7</v>
      </c>
      <c r="C18" s="5">
        <v>8</v>
      </c>
      <c r="D18" s="5">
        <v>3</v>
      </c>
      <c r="E18" s="5">
        <v>0</v>
      </c>
      <c r="F18" s="5">
        <v>3</v>
      </c>
      <c r="G18" s="5">
        <v>1</v>
      </c>
      <c r="H18" s="7">
        <v>1</v>
      </c>
      <c r="I18" s="11">
        <v>2</v>
      </c>
      <c r="J18" s="11">
        <v>1</v>
      </c>
      <c r="K18" s="8">
        <v>13</v>
      </c>
      <c r="L18" s="8">
        <v>10</v>
      </c>
      <c r="M18" s="8">
        <v>13</v>
      </c>
      <c r="N18" s="8">
        <v>7</v>
      </c>
      <c r="O18" s="9">
        <v>11</v>
      </c>
      <c r="P18" s="9">
        <v>11</v>
      </c>
      <c r="Q18" s="9">
        <v>11</v>
      </c>
      <c r="R18" s="10">
        <v>10</v>
      </c>
      <c r="S18" s="10">
        <v>6</v>
      </c>
      <c r="T18" s="10">
        <v>8</v>
      </c>
      <c r="U18" s="10">
        <v>4</v>
      </c>
      <c r="V18" s="10">
        <v>3</v>
      </c>
      <c r="W18" s="10">
        <v>1</v>
      </c>
      <c r="X18" s="10">
        <v>0</v>
      </c>
      <c r="Y18" s="10">
        <v>0</v>
      </c>
      <c r="Z18" s="10">
        <v>0</v>
      </c>
      <c r="AA18" s="10">
        <v>1</v>
      </c>
      <c r="AB18" s="10">
        <v>0</v>
      </c>
      <c r="AC18" s="10">
        <v>0</v>
      </c>
      <c r="AD18" s="10">
        <v>1</v>
      </c>
      <c r="AE18" s="10">
        <v>1</v>
      </c>
      <c r="AF18" s="10">
        <v>0</v>
      </c>
      <c r="AG18" s="10">
        <v>0</v>
      </c>
    </row>
    <row r="19" spans="1:33" x14ac:dyDescent="0.25">
      <c r="A19" s="5" t="s">
        <v>18</v>
      </c>
      <c r="B19" s="5">
        <v>5</v>
      </c>
      <c r="C19" s="5">
        <v>4</v>
      </c>
      <c r="D19" s="5">
        <v>2</v>
      </c>
      <c r="E19" s="5">
        <v>3</v>
      </c>
      <c r="F19" s="5">
        <v>1</v>
      </c>
      <c r="G19" s="5">
        <v>0</v>
      </c>
      <c r="H19" s="7">
        <v>3</v>
      </c>
      <c r="I19" s="11">
        <v>2</v>
      </c>
      <c r="J19" s="11">
        <v>3</v>
      </c>
      <c r="K19" s="8">
        <v>3</v>
      </c>
      <c r="L19" s="8">
        <v>2</v>
      </c>
      <c r="M19" s="8">
        <v>2</v>
      </c>
      <c r="N19" s="8">
        <v>1</v>
      </c>
      <c r="O19" s="9">
        <v>0</v>
      </c>
      <c r="P19" s="9">
        <v>4</v>
      </c>
      <c r="Q19" s="9">
        <v>3</v>
      </c>
      <c r="R19" s="10">
        <v>2</v>
      </c>
      <c r="S19" s="10">
        <v>2</v>
      </c>
      <c r="T19" s="10">
        <v>1</v>
      </c>
      <c r="U19" s="10">
        <v>1</v>
      </c>
      <c r="V19" s="10">
        <v>1</v>
      </c>
      <c r="W19" s="10">
        <v>0</v>
      </c>
      <c r="X19" s="10">
        <v>0</v>
      </c>
      <c r="Y19" s="10">
        <v>0</v>
      </c>
      <c r="Z19" s="10">
        <v>0</v>
      </c>
      <c r="AA19" s="10">
        <v>0</v>
      </c>
      <c r="AB19" s="10">
        <v>0</v>
      </c>
      <c r="AC19" s="10">
        <v>0</v>
      </c>
      <c r="AD19" s="10">
        <v>0</v>
      </c>
      <c r="AE19" s="10">
        <v>0</v>
      </c>
      <c r="AF19" s="10">
        <v>0</v>
      </c>
      <c r="AG19" s="10">
        <v>0</v>
      </c>
    </row>
    <row r="20" spans="1:33" x14ac:dyDescent="0.25">
      <c r="A20" s="5" t="s">
        <v>19</v>
      </c>
      <c r="B20" s="5">
        <v>2</v>
      </c>
      <c r="C20" s="5">
        <v>2</v>
      </c>
      <c r="D20" s="5">
        <v>0</v>
      </c>
      <c r="E20" s="5">
        <v>0</v>
      </c>
      <c r="F20" s="5">
        <v>2</v>
      </c>
      <c r="G20" s="5">
        <v>3</v>
      </c>
      <c r="H20" s="7">
        <v>0</v>
      </c>
      <c r="I20" s="11">
        <v>0</v>
      </c>
      <c r="J20" s="11">
        <v>1</v>
      </c>
      <c r="K20" s="8">
        <f>1+1</f>
        <v>2</v>
      </c>
      <c r="L20" s="8">
        <v>0</v>
      </c>
      <c r="M20" s="8">
        <v>0</v>
      </c>
      <c r="N20" s="8">
        <v>0</v>
      </c>
      <c r="O20" s="9">
        <v>0</v>
      </c>
      <c r="P20" s="9">
        <v>0</v>
      </c>
      <c r="Q20" s="9">
        <v>0</v>
      </c>
      <c r="R20" s="10">
        <v>1</v>
      </c>
      <c r="S20" s="10">
        <v>1</v>
      </c>
      <c r="T20" s="10">
        <v>0</v>
      </c>
      <c r="U20" s="10">
        <v>0</v>
      </c>
      <c r="V20" s="10">
        <v>0</v>
      </c>
      <c r="W20" s="10">
        <v>0</v>
      </c>
      <c r="X20" s="10">
        <v>0</v>
      </c>
      <c r="Y20" s="10">
        <v>0</v>
      </c>
      <c r="Z20" s="10">
        <v>0</v>
      </c>
      <c r="AA20" s="10">
        <v>0</v>
      </c>
      <c r="AB20" s="10">
        <v>0</v>
      </c>
      <c r="AC20" s="10">
        <v>0</v>
      </c>
      <c r="AD20" s="10">
        <v>0</v>
      </c>
      <c r="AE20" s="10">
        <v>0</v>
      </c>
      <c r="AF20" s="10">
        <v>0</v>
      </c>
      <c r="AG20" s="10">
        <v>0</v>
      </c>
    </row>
    <row r="21" spans="1:33" x14ac:dyDescent="0.25">
      <c r="A21" s="5" t="s">
        <v>20</v>
      </c>
      <c r="E21" s="5" t="s">
        <v>21</v>
      </c>
      <c r="G21" s="12" t="s">
        <v>22</v>
      </c>
      <c r="H21" s="10" t="s">
        <v>22</v>
      </c>
      <c r="I21" s="10" t="s">
        <v>22</v>
      </c>
      <c r="J21" s="11">
        <v>13</v>
      </c>
      <c r="K21" s="8">
        <v>14</v>
      </c>
      <c r="L21" s="8">
        <v>8</v>
      </c>
      <c r="M21" s="8">
        <v>2</v>
      </c>
      <c r="N21" s="8">
        <v>7</v>
      </c>
      <c r="O21" s="9">
        <v>13</v>
      </c>
      <c r="P21" s="9">
        <v>17</v>
      </c>
      <c r="Q21" s="9">
        <v>11</v>
      </c>
      <c r="R21" s="10">
        <v>18</v>
      </c>
      <c r="S21" s="10">
        <v>20</v>
      </c>
      <c r="T21" s="10">
        <v>15</v>
      </c>
      <c r="U21" s="10">
        <v>9</v>
      </c>
      <c r="V21" s="10">
        <v>2</v>
      </c>
      <c r="W21" s="10">
        <v>12</v>
      </c>
      <c r="X21" s="10">
        <v>5</v>
      </c>
      <c r="Y21" s="10">
        <v>1</v>
      </c>
      <c r="Z21" s="10">
        <v>0</v>
      </c>
      <c r="AA21" s="10">
        <v>0</v>
      </c>
      <c r="AB21" s="10">
        <v>1</v>
      </c>
      <c r="AC21" s="10">
        <v>3</v>
      </c>
      <c r="AD21" s="10">
        <v>1</v>
      </c>
      <c r="AE21" s="10">
        <v>2</v>
      </c>
      <c r="AF21" s="10">
        <v>0</v>
      </c>
      <c r="AG21" s="10">
        <v>0</v>
      </c>
    </row>
    <row r="22" spans="1:33" x14ac:dyDescent="0.25">
      <c r="A22" s="5" t="s">
        <v>23</v>
      </c>
      <c r="B22" s="5">
        <v>0</v>
      </c>
      <c r="C22" s="5">
        <v>4</v>
      </c>
      <c r="D22" s="5">
        <v>7</v>
      </c>
      <c r="E22" s="5">
        <v>9</v>
      </c>
      <c r="F22" s="5">
        <v>3</v>
      </c>
      <c r="G22" s="5">
        <v>1</v>
      </c>
      <c r="H22" s="7">
        <v>1</v>
      </c>
      <c r="I22" s="11">
        <v>0</v>
      </c>
      <c r="J22" s="11">
        <v>1</v>
      </c>
      <c r="K22" s="8">
        <v>3</v>
      </c>
      <c r="L22" s="8">
        <v>5</v>
      </c>
      <c r="M22" s="8">
        <v>2</v>
      </c>
      <c r="N22" s="8">
        <v>1</v>
      </c>
      <c r="O22" s="9">
        <v>2</v>
      </c>
      <c r="P22" s="9">
        <v>10</v>
      </c>
      <c r="Q22" s="9">
        <v>17</v>
      </c>
      <c r="R22" s="10">
        <v>7</v>
      </c>
      <c r="S22" s="10">
        <v>3</v>
      </c>
      <c r="T22" s="10">
        <v>1</v>
      </c>
      <c r="U22" s="10">
        <v>0</v>
      </c>
      <c r="V22" s="10">
        <v>0</v>
      </c>
      <c r="W22" s="10">
        <v>0</v>
      </c>
      <c r="X22" s="10">
        <v>0</v>
      </c>
      <c r="Y22" s="10">
        <v>0</v>
      </c>
      <c r="Z22" s="10">
        <v>0</v>
      </c>
      <c r="AA22" s="10">
        <v>0</v>
      </c>
      <c r="AB22" s="10">
        <v>0</v>
      </c>
      <c r="AC22" s="10">
        <v>0</v>
      </c>
      <c r="AD22" s="10">
        <v>0</v>
      </c>
      <c r="AE22" s="10">
        <v>0</v>
      </c>
      <c r="AF22" s="10">
        <v>0</v>
      </c>
      <c r="AG22" s="10">
        <v>0</v>
      </c>
    </row>
    <row r="23" spans="1:33" x14ac:dyDescent="0.25">
      <c r="A23" s="5" t="s">
        <v>24</v>
      </c>
      <c r="X23" s="10">
        <v>0</v>
      </c>
      <c r="Y23" s="10">
        <v>0</v>
      </c>
      <c r="Z23" s="10">
        <v>0</v>
      </c>
      <c r="AA23" s="10">
        <v>0</v>
      </c>
      <c r="AB23" s="10">
        <v>0</v>
      </c>
      <c r="AC23" s="10">
        <v>0</v>
      </c>
      <c r="AD23" s="10">
        <v>1</v>
      </c>
      <c r="AE23" s="10">
        <v>1</v>
      </c>
      <c r="AF23" s="10">
        <v>1</v>
      </c>
      <c r="AG23" s="10">
        <v>3</v>
      </c>
    </row>
    <row r="24" spans="1:33" x14ac:dyDescent="0.25">
      <c r="A24" s="5" t="s">
        <v>25</v>
      </c>
      <c r="B24" s="5">
        <v>9</v>
      </c>
      <c r="C24" s="5">
        <v>6</v>
      </c>
      <c r="D24" s="5">
        <v>5</v>
      </c>
      <c r="E24" s="5">
        <v>3</v>
      </c>
      <c r="F24" s="5">
        <v>2</v>
      </c>
      <c r="G24" s="5">
        <v>1</v>
      </c>
      <c r="H24" s="7">
        <v>1</v>
      </c>
      <c r="I24" s="11">
        <v>0</v>
      </c>
      <c r="J24" s="11">
        <v>0</v>
      </c>
      <c r="K24" s="8">
        <v>5</v>
      </c>
      <c r="L24" s="8">
        <v>3</v>
      </c>
      <c r="M24" s="8">
        <v>3</v>
      </c>
      <c r="N24" s="8">
        <v>4</v>
      </c>
      <c r="O24" s="9">
        <v>5</v>
      </c>
      <c r="P24" s="9">
        <v>6</v>
      </c>
      <c r="Q24" s="9">
        <v>5</v>
      </c>
      <c r="R24" s="10">
        <v>10</v>
      </c>
      <c r="S24" s="10">
        <v>5</v>
      </c>
      <c r="T24" s="10">
        <v>1</v>
      </c>
      <c r="U24" s="10">
        <v>0</v>
      </c>
      <c r="V24" s="10">
        <v>0</v>
      </c>
      <c r="W24" s="10">
        <v>0</v>
      </c>
      <c r="X24" s="10">
        <v>0</v>
      </c>
      <c r="Y24" s="10">
        <v>0</v>
      </c>
      <c r="Z24" s="10">
        <v>0</v>
      </c>
      <c r="AA24" s="10">
        <v>0</v>
      </c>
      <c r="AB24" s="10">
        <v>0</v>
      </c>
      <c r="AC24" s="10">
        <v>0</v>
      </c>
      <c r="AD24" s="10">
        <v>0</v>
      </c>
      <c r="AE24" s="10">
        <v>0</v>
      </c>
      <c r="AF24" s="10">
        <v>0</v>
      </c>
      <c r="AG24" s="10">
        <v>0</v>
      </c>
    </row>
    <row r="25" spans="1:33" x14ac:dyDescent="0.25">
      <c r="A25" s="5" t="s">
        <v>26</v>
      </c>
      <c r="H25" s="7"/>
      <c r="I25" s="11"/>
      <c r="J25" s="11"/>
      <c r="N25" s="8" t="s">
        <v>27</v>
      </c>
      <c r="O25" s="9" t="s">
        <v>27</v>
      </c>
      <c r="P25" s="9" t="s">
        <v>27</v>
      </c>
      <c r="Q25" s="9" t="s">
        <v>27</v>
      </c>
      <c r="R25" s="10">
        <v>1</v>
      </c>
      <c r="S25" s="10">
        <v>0</v>
      </c>
      <c r="T25" s="10">
        <v>1</v>
      </c>
      <c r="U25" s="10">
        <v>0</v>
      </c>
      <c r="V25" s="10">
        <v>0</v>
      </c>
      <c r="W25" s="10">
        <v>0</v>
      </c>
      <c r="X25" s="10">
        <v>0</v>
      </c>
      <c r="Y25" s="10">
        <v>1</v>
      </c>
      <c r="Z25" s="10">
        <v>0</v>
      </c>
      <c r="AA25" s="10">
        <v>0</v>
      </c>
      <c r="AB25" s="10">
        <v>0</v>
      </c>
      <c r="AC25" s="10">
        <v>0</v>
      </c>
      <c r="AD25" s="10">
        <v>0</v>
      </c>
      <c r="AE25" s="10">
        <v>0</v>
      </c>
      <c r="AF25" s="10">
        <v>0</v>
      </c>
      <c r="AG25" s="10">
        <v>0</v>
      </c>
    </row>
    <row r="26" spans="1:33" x14ac:dyDescent="0.25">
      <c r="A26" s="5" t="s">
        <v>74</v>
      </c>
      <c r="H26" s="7"/>
      <c r="I26" s="11"/>
      <c r="J26" s="11"/>
      <c r="R26" s="10"/>
      <c r="X26" s="10">
        <v>0</v>
      </c>
      <c r="Y26" s="10">
        <v>0</v>
      </c>
      <c r="Z26" s="10">
        <v>0</v>
      </c>
      <c r="AA26" s="10">
        <v>0</v>
      </c>
      <c r="AB26" s="10">
        <v>0</v>
      </c>
      <c r="AC26" s="10">
        <v>0</v>
      </c>
      <c r="AD26" s="10">
        <v>0</v>
      </c>
      <c r="AE26" s="10">
        <v>0</v>
      </c>
      <c r="AF26" s="10">
        <v>0</v>
      </c>
      <c r="AG26" s="10">
        <v>1</v>
      </c>
    </row>
    <row r="27" spans="1:33" x14ac:dyDescent="0.25">
      <c r="A27" s="5" t="s">
        <v>28</v>
      </c>
      <c r="B27" s="5">
        <v>4</v>
      </c>
      <c r="C27" s="5">
        <v>2</v>
      </c>
      <c r="D27" s="5">
        <v>1</v>
      </c>
      <c r="E27" s="5">
        <v>0</v>
      </c>
      <c r="F27" s="5">
        <v>0</v>
      </c>
      <c r="G27" s="5">
        <v>0</v>
      </c>
      <c r="H27" s="7">
        <v>0</v>
      </c>
      <c r="I27" s="11">
        <v>0</v>
      </c>
      <c r="J27" s="11">
        <v>1</v>
      </c>
      <c r="K27" s="8">
        <v>1</v>
      </c>
      <c r="L27" s="8">
        <v>0</v>
      </c>
      <c r="M27" s="8">
        <v>0</v>
      </c>
      <c r="N27" s="8">
        <v>1</v>
      </c>
      <c r="O27" s="9">
        <v>1</v>
      </c>
      <c r="P27" s="9">
        <v>3</v>
      </c>
      <c r="Q27" s="9">
        <v>3</v>
      </c>
      <c r="R27" s="10">
        <v>2</v>
      </c>
      <c r="S27" s="10">
        <v>1</v>
      </c>
      <c r="T27" s="10">
        <v>1</v>
      </c>
      <c r="U27" s="10">
        <v>0</v>
      </c>
      <c r="V27" s="10">
        <v>0</v>
      </c>
      <c r="W27" s="10">
        <v>0</v>
      </c>
      <c r="X27" s="10">
        <v>0</v>
      </c>
      <c r="Y27" s="10">
        <v>0</v>
      </c>
      <c r="Z27" s="10">
        <v>0</v>
      </c>
      <c r="AA27" s="10">
        <v>0</v>
      </c>
      <c r="AB27" s="10">
        <v>0</v>
      </c>
      <c r="AC27" s="10">
        <v>0</v>
      </c>
      <c r="AD27" s="10">
        <v>0</v>
      </c>
      <c r="AE27" s="10">
        <v>0</v>
      </c>
      <c r="AF27" s="10">
        <v>0</v>
      </c>
      <c r="AG27" s="10">
        <v>0</v>
      </c>
    </row>
    <row r="28" spans="1:33" x14ac:dyDescent="0.25">
      <c r="A28" s="5" t="s">
        <v>29</v>
      </c>
      <c r="H28" s="7"/>
      <c r="I28" s="11"/>
      <c r="J28" s="11"/>
      <c r="K28" s="8" t="s">
        <v>27</v>
      </c>
      <c r="L28" s="8" t="s">
        <v>27</v>
      </c>
      <c r="M28" s="8" t="s">
        <v>27</v>
      </c>
      <c r="N28" s="8">
        <v>1</v>
      </c>
      <c r="O28" s="9">
        <v>0</v>
      </c>
      <c r="P28" s="9">
        <v>0</v>
      </c>
      <c r="Q28" s="9">
        <v>0</v>
      </c>
      <c r="R28" s="10">
        <v>0</v>
      </c>
      <c r="S28" s="10">
        <v>1</v>
      </c>
      <c r="T28" s="10">
        <v>6</v>
      </c>
      <c r="U28" s="10">
        <v>14</v>
      </c>
      <c r="V28" s="10">
        <v>28</v>
      </c>
      <c r="W28" s="10">
        <v>21</v>
      </c>
      <c r="X28" s="10">
        <v>37</v>
      </c>
      <c r="Y28" s="10">
        <v>47</v>
      </c>
      <c r="Z28" s="10">
        <v>38</v>
      </c>
      <c r="AA28" s="10">
        <v>27</v>
      </c>
      <c r="AB28" s="10">
        <v>37</v>
      </c>
      <c r="AC28" s="10">
        <v>39</v>
      </c>
      <c r="AD28" s="10">
        <v>25</v>
      </c>
      <c r="AE28" s="10">
        <v>29</v>
      </c>
      <c r="AF28" s="10">
        <v>23</v>
      </c>
      <c r="AG28" s="10">
        <v>13</v>
      </c>
    </row>
    <row r="29" spans="1:33" x14ac:dyDescent="0.25">
      <c r="A29" s="5" t="s">
        <v>30</v>
      </c>
      <c r="D29" s="5">
        <v>9</v>
      </c>
      <c r="E29" s="5">
        <v>24</v>
      </c>
      <c r="F29" s="5">
        <v>41</v>
      </c>
      <c r="G29" s="5">
        <v>36</v>
      </c>
      <c r="H29" s="27">
        <v>32</v>
      </c>
      <c r="I29" s="16">
        <v>27</v>
      </c>
      <c r="J29" s="16">
        <f>25+1</f>
        <v>26</v>
      </c>
      <c r="K29" s="8">
        <v>0</v>
      </c>
      <c r="L29" s="8">
        <v>0</v>
      </c>
      <c r="M29" s="8">
        <v>0</v>
      </c>
      <c r="N29" s="8">
        <v>0</v>
      </c>
      <c r="O29" s="8">
        <v>43</v>
      </c>
      <c r="P29" s="8">
        <v>46</v>
      </c>
      <c r="Q29" s="8">
        <v>62</v>
      </c>
      <c r="R29" s="10">
        <v>72</v>
      </c>
      <c r="S29" s="10">
        <v>72</v>
      </c>
      <c r="T29" s="10">
        <v>46</v>
      </c>
      <c r="U29" s="10">
        <v>43</v>
      </c>
      <c r="V29" s="10">
        <v>0</v>
      </c>
      <c r="W29" s="10">
        <v>0</v>
      </c>
      <c r="X29" s="10">
        <v>0</v>
      </c>
      <c r="Y29" s="10">
        <v>0</v>
      </c>
      <c r="Z29" s="10">
        <v>0</v>
      </c>
      <c r="AA29" s="10">
        <v>0</v>
      </c>
      <c r="AB29" s="10">
        <v>0</v>
      </c>
      <c r="AC29" s="10">
        <v>0</v>
      </c>
      <c r="AD29" s="10">
        <v>0</v>
      </c>
      <c r="AE29" s="10">
        <v>0</v>
      </c>
      <c r="AF29" s="10">
        <v>0</v>
      </c>
      <c r="AG29" s="10">
        <v>0</v>
      </c>
    </row>
    <row r="30" spans="1:33" x14ac:dyDescent="0.25">
      <c r="A30" s="13" t="s">
        <v>31</v>
      </c>
      <c r="B30" s="13">
        <v>2</v>
      </c>
      <c r="C30" s="13">
        <v>3</v>
      </c>
      <c r="D30" s="13">
        <v>5</v>
      </c>
      <c r="E30" s="13">
        <v>2</v>
      </c>
      <c r="F30" s="13">
        <v>2</v>
      </c>
      <c r="G30" s="13">
        <v>0</v>
      </c>
      <c r="H30" s="14">
        <v>0</v>
      </c>
      <c r="I30" s="15">
        <v>1</v>
      </c>
      <c r="J30" s="15">
        <v>0</v>
      </c>
      <c r="K30" s="15">
        <v>0</v>
      </c>
      <c r="L30" s="15">
        <v>0</v>
      </c>
      <c r="M30" s="16">
        <v>0</v>
      </c>
      <c r="N30" s="15">
        <v>1</v>
      </c>
      <c r="O30" s="17">
        <v>1</v>
      </c>
      <c r="P30" s="17">
        <v>2</v>
      </c>
      <c r="Q30" s="17">
        <v>1</v>
      </c>
      <c r="R30" s="10">
        <v>1</v>
      </c>
      <c r="S30" s="10">
        <v>0</v>
      </c>
      <c r="T30" s="10">
        <v>0</v>
      </c>
      <c r="U30" s="10">
        <v>1</v>
      </c>
      <c r="V30" s="10">
        <v>0</v>
      </c>
      <c r="W30" s="10">
        <v>0</v>
      </c>
      <c r="X30" s="10">
        <v>0</v>
      </c>
      <c r="Y30" s="10">
        <v>0</v>
      </c>
      <c r="Z30" s="10">
        <v>0</v>
      </c>
      <c r="AA30" s="28">
        <v>0</v>
      </c>
      <c r="AB30" s="10">
        <v>0</v>
      </c>
      <c r="AC30" s="10">
        <v>0</v>
      </c>
      <c r="AD30" s="28">
        <v>0</v>
      </c>
      <c r="AE30" s="28">
        <v>0</v>
      </c>
      <c r="AF30" s="10">
        <v>0</v>
      </c>
      <c r="AG30" s="10">
        <v>0</v>
      </c>
    </row>
    <row r="31" spans="1:33" x14ac:dyDescent="0.25">
      <c r="A31" s="6" t="s">
        <v>32</v>
      </c>
      <c r="B31" s="6">
        <f>SUM(B5:B30)</f>
        <v>182</v>
      </c>
      <c r="C31" s="6">
        <f>SUM(C5:C30)</f>
        <v>196</v>
      </c>
      <c r="D31" s="6">
        <f>SUM(D5:D30)</f>
        <v>161</v>
      </c>
      <c r="E31" s="6">
        <f>SUM(E5:E30)</f>
        <v>179</v>
      </c>
      <c r="F31" s="6">
        <f>SUM(F5:F30)</f>
        <v>181</v>
      </c>
      <c r="G31" s="6">
        <f>SUM(G5:G30)</f>
        <v>178</v>
      </c>
      <c r="H31" s="18">
        <f>SUM(H5:H30)</f>
        <v>156</v>
      </c>
      <c r="I31" s="18">
        <f>SUM(I5:I30)</f>
        <v>143</v>
      </c>
      <c r="J31" s="18">
        <f>SUM(J5:J30)</f>
        <v>143</v>
      </c>
      <c r="K31" s="19">
        <f>SUM(K5:K30)</f>
        <v>135</v>
      </c>
      <c r="L31" s="19">
        <f>SUM(L5:L30)</f>
        <v>124</v>
      </c>
      <c r="M31" s="20">
        <f>SUM(M5:M30)</f>
        <v>66</v>
      </c>
      <c r="N31" s="20">
        <f>SUM(N5:N30)</f>
        <v>72</v>
      </c>
      <c r="O31" s="20">
        <f>SUM(O5:O30)</f>
        <v>157</v>
      </c>
      <c r="P31" s="20">
        <f>SUM(P5:P30)</f>
        <v>181</v>
      </c>
      <c r="Q31" s="20">
        <f>SUM(Q5:Q30)</f>
        <v>200</v>
      </c>
      <c r="R31" s="20">
        <f>SUM(R5:R30)</f>
        <v>181</v>
      </c>
      <c r="S31" s="20">
        <f>SUM(S5:S30)</f>
        <v>153</v>
      </c>
      <c r="T31" s="20">
        <f>SUM(T5:T30)</f>
        <v>120</v>
      </c>
      <c r="U31" s="20">
        <f>SUM(U5:U30)</f>
        <v>110</v>
      </c>
      <c r="V31" s="20">
        <f>SUM(V5:V30)</f>
        <v>73</v>
      </c>
      <c r="W31" s="20">
        <f>SUM(W5:W30)</f>
        <v>76</v>
      </c>
      <c r="X31" s="20">
        <f>SUM(X5:X30)</f>
        <v>78</v>
      </c>
      <c r="Y31" s="20">
        <f>SUM(Y5:Y30)</f>
        <v>73</v>
      </c>
      <c r="Z31" s="20">
        <f>SUM(Z5:Z30)</f>
        <v>51</v>
      </c>
      <c r="AA31" s="20">
        <f>SUM(AA5:AA30)</f>
        <v>40</v>
      </c>
      <c r="AB31" s="20">
        <f>SUM(AB5:AB30)</f>
        <v>45</v>
      </c>
      <c r="AC31" s="20">
        <f>SUM(AC5:AC30)</f>
        <v>48</v>
      </c>
      <c r="AD31" s="33">
        <f>SUM(AD5:AD30)</f>
        <v>34</v>
      </c>
      <c r="AE31" s="33">
        <f>SUM(AE5:AE30)</f>
        <v>38</v>
      </c>
      <c r="AF31" s="46">
        <f>SUM(AF5:AF30)</f>
        <v>29</v>
      </c>
      <c r="AG31" s="46">
        <f>SUM(AG5:AG30)</f>
        <v>57</v>
      </c>
    </row>
    <row r="32" spans="1:33" x14ac:dyDescent="0.25">
      <c r="A32" s="6" t="s">
        <v>33</v>
      </c>
      <c r="B32" s="6"/>
      <c r="C32" s="6"/>
      <c r="D32" s="6"/>
      <c r="E32" s="6"/>
      <c r="F32" s="6"/>
      <c r="G32" s="6"/>
      <c r="H32" s="18"/>
      <c r="I32" s="18"/>
      <c r="J32" s="18"/>
      <c r="K32" s="19"/>
      <c r="L32" s="19"/>
      <c r="M32" s="19"/>
      <c r="N32" s="19"/>
      <c r="R32" s="10"/>
    </row>
    <row r="33" spans="1:33" x14ac:dyDescent="0.25">
      <c r="A33" s="21" t="s">
        <v>34</v>
      </c>
      <c r="B33" s="6"/>
      <c r="C33" s="6"/>
      <c r="D33" s="6"/>
      <c r="E33" s="6"/>
      <c r="F33" s="6"/>
      <c r="G33" s="6"/>
      <c r="H33" s="18"/>
      <c r="I33" s="18"/>
      <c r="J33" s="18"/>
      <c r="K33" s="8" t="s">
        <v>27</v>
      </c>
      <c r="L33" s="8" t="s">
        <v>27</v>
      </c>
      <c r="M33" s="8" t="s">
        <v>27</v>
      </c>
      <c r="N33" s="8" t="s">
        <v>27</v>
      </c>
      <c r="O33" s="9">
        <v>6</v>
      </c>
      <c r="P33" s="9">
        <v>6</v>
      </c>
      <c r="Q33" s="9">
        <v>7</v>
      </c>
      <c r="R33" s="10">
        <v>1</v>
      </c>
      <c r="S33" s="10">
        <v>3</v>
      </c>
      <c r="T33" s="10">
        <v>2</v>
      </c>
      <c r="U33" s="10">
        <v>3</v>
      </c>
      <c r="V33" s="10">
        <v>2</v>
      </c>
      <c r="W33" s="10">
        <v>5</v>
      </c>
      <c r="X33" s="10">
        <v>3</v>
      </c>
      <c r="Y33" s="10">
        <v>4</v>
      </c>
      <c r="Z33" s="10">
        <v>2</v>
      </c>
      <c r="AA33" s="10">
        <v>1</v>
      </c>
      <c r="AB33" s="10">
        <v>0</v>
      </c>
      <c r="AC33" s="10">
        <v>0</v>
      </c>
      <c r="AD33" s="10">
        <v>0</v>
      </c>
      <c r="AE33" s="10">
        <v>0</v>
      </c>
      <c r="AF33" s="10">
        <v>0</v>
      </c>
      <c r="AG33" s="10">
        <v>0</v>
      </c>
    </row>
    <row r="34" spans="1:33" x14ac:dyDescent="0.25">
      <c r="A34" s="21" t="s">
        <v>35</v>
      </c>
      <c r="B34" s="6"/>
      <c r="C34" s="6"/>
      <c r="D34" s="6"/>
      <c r="E34" s="6"/>
      <c r="F34" s="6"/>
      <c r="G34" s="6"/>
      <c r="H34" s="18"/>
      <c r="I34" s="18"/>
      <c r="J34" s="18"/>
      <c r="K34" s="19"/>
      <c r="L34" s="19" t="s">
        <v>27</v>
      </c>
      <c r="M34" s="19" t="s">
        <v>27</v>
      </c>
      <c r="N34" s="19" t="s">
        <v>27</v>
      </c>
      <c r="O34" s="19" t="s">
        <v>27</v>
      </c>
      <c r="P34" s="9">
        <v>1</v>
      </c>
      <c r="Q34" s="9">
        <v>0</v>
      </c>
      <c r="R34" s="10">
        <v>3</v>
      </c>
      <c r="S34" s="10">
        <v>2</v>
      </c>
      <c r="T34" s="10">
        <v>2</v>
      </c>
      <c r="U34" s="10">
        <v>1</v>
      </c>
      <c r="V34" s="10">
        <v>1</v>
      </c>
      <c r="W34" s="10">
        <v>2</v>
      </c>
      <c r="X34" s="10">
        <v>1</v>
      </c>
      <c r="Y34" s="10">
        <v>1</v>
      </c>
      <c r="Z34" s="10">
        <v>1</v>
      </c>
      <c r="AA34" s="10">
        <v>0</v>
      </c>
      <c r="AB34" s="10">
        <v>0</v>
      </c>
      <c r="AC34" s="10">
        <v>0</v>
      </c>
      <c r="AD34" s="10">
        <v>0</v>
      </c>
      <c r="AE34" s="10">
        <v>1</v>
      </c>
      <c r="AF34" s="10">
        <v>0</v>
      </c>
      <c r="AG34" s="10">
        <v>0</v>
      </c>
    </row>
    <row r="35" spans="1:33" x14ac:dyDescent="0.25">
      <c r="A35" s="21" t="s">
        <v>36</v>
      </c>
      <c r="B35" s="6"/>
      <c r="C35" s="6"/>
      <c r="D35" s="6"/>
      <c r="E35" s="6"/>
      <c r="F35" s="6"/>
      <c r="G35" s="6"/>
      <c r="H35" s="18"/>
      <c r="I35" s="18"/>
      <c r="J35" s="18"/>
      <c r="K35" s="19"/>
      <c r="L35" s="19"/>
      <c r="M35" s="19"/>
      <c r="N35" s="19"/>
      <c r="O35" s="19"/>
      <c r="Q35" s="9">
        <v>0</v>
      </c>
      <c r="R35" s="9">
        <v>0</v>
      </c>
      <c r="S35" s="9">
        <v>0</v>
      </c>
      <c r="T35" s="10">
        <v>4</v>
      </c>
      <c r="U35" s="10">
        <v>2</v>
      </c>
      <c r="V35" s="10">
        <v>3</v>
      </c>
      <c r="W35" s="10">
        <v>2</v>
      </c>
      <c r="X35" s="10">
        <v>1</v>
      </c>
      <c r="Y35" s="10">
        <v>0</v>
      </c>
      <c r="Z35" s="10">
        <v>0</v>
      </c>
      <c r="AA35" s="10">
        <v>0</v>
      </c>
      <c r="AB35" s="10">
        <v>0</v>
      </c>
      <c r="AC35" s="10">
        <v>0</v>
      </c>
      <c r="AD35" s="10">
        <v>0</v>
      </c>
      <c r="AE35" s="10">
        <v>0</v>
      </c>
      <c r="AF35" s="10">
        <v>0</v>
      </c>
      <c r="AG35" s="10">
        <v>0</v>
      </c>
    </row>
    <row r="36" spans="1:33" x14ac:dyDescent="0.25">
      <c r="A36" s="5" t="s">
        <v>37</v>
      </c>
      <c r="B36" s="5">
        <v>11</v>
      </c>
      <c r="C36" s="5">
        <v>8</v>
      </c>
      <c r="D36" s="5">
        <v>6</v>
      </c>
      <c r="E36" s="5">
        <v>9</v>
      </c>
      <c r="F36" s="5">
        <v>4</v>
      </c>
      <c r="G36" s="5">
        <v>4</v>
      </c>
      <c r="H36" s="7">
        <f>9+1</f>
        <v>10</v>
      </c>
      <c r="I36" s="11">
        <f>14+2</f>
        <v>16</v>
      </c>
      <c r="J36" s="11">
        <f>22+2</f>
        <v>24</v>
      </c>
      <c r="K36" s="8">
        <v>8</v>
      </c>
      <c r="L36" s="8">
        <f>7+2</f>
        <v>9</v>
      </c>
      <c r="M36" s="8">
        <v>4</v>
      </c>
      <c r="N36" s="8">
        <v>3</v>
      </c>
      <c r="O36" s="9">
        <v>3</v>
      </c>
      <c r="P36" s="9">
        <v>4</v>
      </c>
      <c r="Q36" s="9">
        <v>5</v>
      </c>
      <c r="R36" s="10">
        <v>5</v>
      </c>
      <c r="S36" s="10">
        <v>5</v>
      </c>
      <c r="T36" s="10">
        <v>5</v>
      </c>
      <c r="U36" s="10">
        <v>8</v>
      </c>
      <c r="V36" s="10">
        <v>8</v>
      </c>
      <c r="W36" s="10">
        <v>11</v>
      </c>
      <c r="X36" s="10">
        <v>14</v>
      </c>
      <c r="Y36" s="10">
        <v>12</v>
      </c>
      <c r="Z36" s="10">
        <v>11</v>
      </c>
      <c r="AA36" s="10">
        <v>14</v>
      </c>
      <c r="AB36" s="10">
        <v>9</v>
      </c>
      <c r="AC36" s="10">
        <v>3</v>
      </c>
      <c r="AD36" s="10">
        <v>3</v>
      </c>
      <c r="AE36" s="10">
        <v>0</v>
      </c>
      <c r="AF36" s="10">
        <v>5</v>
      </c>
      <c r="AG36" s="10">
        <v>8</v>
      </c>
    </row>
    <row r="37" spans="1:33" x14ac:dyDescent="0.25">
      <c r="A37" s="5" t="s">
        <v>38</v>
      </c>
      <c r="H37" s="7"/>
      <c r="I37" s="11"/>
      <c r="J37" s="11"/>
      <c r="R37" s="10"/>
      <c r="T37" s="10" t="s">
        <v>27</v>
      </c>
      <c r="U37" s="10" t="s">
        <v>27</v>
      </c>
      <c r="V37" s="10" t="s">
        <v>27</v>
      </c>
      <c r="W37" s="10">
        <v>1</v>
      </c>
      <c r="X37" s="10">
        <v>2</v>
      </c>
      <c r="Y37" s="10">
        <v>0</v>
      </c>
      <c r="Z37" s="10">
        <v>2</v>
      </c>
      <c r="AA37" s="10">
        <v>0</v>
      </c>
      <c r="AB37" s="10">
        <v>1</v>
      </c>
      <c r="AC37" s="10">
        <v>0</v>
      </c>
      <c r="AD37" s="10">
        <v>0</v>
      </c>
      <c r="AE37" s="10">
        <v>0</v>
      </c>
      <c r="AF37" s="10">
        <v>0</v>
      </c>
      <c r="AG37" s="10">
        <v>0</v>
      </c>
    </row>
    <row r="38" spans="1:33" x14ac:dyDescent="0.25">
      <c r="A38" s="5" t="s">
        <v>39</v>
      </c>
      <c r="H38" s="7"/>
      <c r="I38" s="11"/>
      <c r="J38" s="11"/>
      <c r="R38" s="10"/>
      <c r="T38" s="10">
        <v>24</v>
      </c>
      <c r="U38" s="10">
        <v>23</v>
      </c>
      <c r="V38" s="10">
        <v>14</v>
      </c>
      <c r="W38" s="10">
        <v>13</v>
      </c>
      <c r="X38" s="10">
        <v>13</v>
      </c>
      <c r="Y38" s="10">
        <v>8</v>
      </c>
      <c r="Z38" s="10">
        <v>10</v>
      </c>
      <c r="AA38" s="10">
        <v>4</v>
      </c>
      <c r="AB38" s="10">
        <v>14</v>
      </c>
      <c r="AC38" s="10">
        <v>18</v>
      </c>
      <c r="AD38" s="10">
        <v>28</v>
      </c>
      <c r="AE38" s="10">
        <v>54</v>
      </c>
      <c r="AF38" s="10">
        <v>62</v>
      </c>
      <c r="AG38" s="10">
        <v>55</v>
      </c>
    </row>
    <row r="39" spans="1:33" x14ac:dyDescent="0.25">
      <c r="A39" s="5" t="s">
        <v>40</v>
      </c>
      <c r="H39" s="7"/>
      <c r="I39" s="11"/>
      <c r="J39" s="11"/>
      <c r="R39" s="10"/>
      <c r="AE39" s="10">
        <v>6</v>
      </c>
      <c r="AF39" s="10">
        <v>3</v>
      </c>
      <c r="AG39" s="10">
        <v>5</v>
      </c>
    </row>
    <row r="40" spans="1:33" x14ac:dyDescent="0.25">
      <c r="A40" s="22" t="s">
        <v>41</v>
      </c>
      <c r="B40" s="23"/>
      <c r="C40" s="23"/>
      <c r="D40" s="23"/>
      <c r="E40" s="23"/>
      <c r="F40" s="23"/>
      <c r="G40" s="23"/>
      <c r="H40" s="24"/>
      <c r="I40" s="25"/>
      <c r="J40" s="26">
        <f ca="1">SUM(J36:J84)</f>
        <v>54</v>
      </c>
      <c r="K40" s="26">
        <f ca="1">SUM(K36:K84)</f>
        <v>30</v>
      </c>
      <c r="L40" s="26">
        <f ca="1">SUM(L36:L84)+#REF!</f>
        <v>42</v>
      </c>
      <c r="M40" s="26">
        <f>SUM(M36:M39)</f>
        <v>4</v>
      </c>
      <c r="N40" s="26">
        <f>SUM(N36:N39)</f>
        <v>3</v>
      </c>
      <c r="O40" s="26">
        <f>SUM(O33:O39)</f>
        <v>9</v>
      </c>
      <c r="P40" s="26">
        <f>SUM(P33:P39)</f>
        <v>11</v>
      </c>
      <c r="Q40" s="26">
        <f>SUM(Q33:Q39)</f>
        <v>12</v>
      </c>
      <c r="R40" s="26">
        <f>SUM(R33:R39)</f>
        <v>9</v>
      </c>
      <c r="S40" s="26">
        <f>SUM(S33:S39)</f>
        <v>10</v>
      </c>
      <c r="T40" s="26">
        <f>SUM(T33:T39)</f>
        <v>37</v>
      </c>
      <c r="U40" s="26">
        <f>SUM(U33:U39)</f>
        <v>37</v>
      </c>
      <c r="V40" s="26">
        <f>SUM(V33:V39)</f>
        <v>28</v>
      </c>
      <c r="W40" s="26">
        <f>SUM(W33:W39)</f>
        <v>34</v>
      </c>
      <c r="X40" s="26">
        <f>SUM(X33:X39)</f>
        <v>34</v>
      </c>
      <c r="Y40" s="26">
        <f>SUM(Y33:Y39)</f>
        <v>25</v>
      </c>
      <c r="Z40" s="26">
        <f>SUM(Z33:Z39)</f>
        <v>26</v>
      </c>
      <c r="AA40" s="26">
        <f>SUM(AA33:AA39)</f>
        <v>19</v>
      </c>
      <c r="AB40" s="26">
        <f>SUM(AB33:AB39)</f>
        <v>24</v>
      </c>
      <c r="AC40" s="26">
        <f>SUM(AC33:AC39)</f>
        <v>21</v>
      </c>
      <c r="AD40" s="26">
        <f>SUM(AD33:AD39)</f>
        <v>31</v>
      </c>
      <c r="AE40" s="26">
        <f>SUM(AE33:AE39)</f>
        <v>61</v>
      </c>
      <c r="AF40" s="26">
        <f>SUM(AF33:AF39)</f>
        <v>70</v>
      </c>
      <c r="AG40" s="26">
        <f>SUM(AG33:AG39)</f>
        <v>68</v>
      </c>
    </row>
    <row r="41" spans="1:33" x14ac:dyDescent="0.25">
      <c r="A41" s="6" t="s">
        <v>42</v>
      </c>
      <c r="H41" s="7"/>
      <c r="I41" s="11"/>
      <c r="J41" s="11"/>
      <c r="R41" s="10"/>
    </row>
    <row r="42" spans="1:33" x14ac:dyDescent="0.25">
      <c r="A42" s="21" t="s">
        <v>88</v>
      </c>
      <c r="H42" s="7"/>
      <c r="I42" s="11"/>
      <c r="J42" s="11"/>
      <c r="R42" s="10"/>
      <c r="X42" s="10">
        <v>0</v>
      </c>
      <c r="Y42" s="10">
        <v>0</v>
      </c>
      <c r="Z42" s="10">
        <v>0</v>
      </c>
      <c r="AA42" s="10">
        <v>0</v>
      </c>
      <c r="AB42" s="10">
        <v>0</v>
      </c>
      <c r="AC42" s="10">
        <v>0</v>
      </c>
      <c r="AD42" s="10">
        <v>0</v>
      </c>
      <c r="AE42" s="10">
        <v>0</v>
      </c>
      <c r="AF42" s="10">
        <v>0</v>
      </c>
      <c r="AG42" s="10">
        <v>6</v>
      </c>
    </row>
    <row r="43" spans="1:33" x14ac:dyDescent="0.25">
      <c r="A43" s="21" t="s">
        <v>43</v>
      </c>
      <c r="H43" s="7"/>
      <c r="I43" s="11"/>
      <c r="J43" s="11"/>
      <c r="R43" s="10"/>
      <c r="W43" s="10">
        <v>0</v>
      </c>
      <c r="X43" s="10">
        <v>0</v>
      </c>
      <c r="Y43" s="10">
        <v>0</v>
      </c>
      <c r="Z43" s="10">
        <v>0</v>
      </c>
      <c r="AA43" s="10">
        <v>0</v>
      </c>
      <c r="AB43" s="10">
        <v>0</v>
      </c>
      <c r="AC43" s="10">
        <v>5</v>
      </c>
      <c r="AD43" s="10">
        <v>6</v>
      </c>
      <c r="AE43" s="10">
        <v>5</v>
      </c>
      <c r="AF43" s="10">
        <v>8</v>
      </c>
      <c r="AG43" s="10">
        <v>7</v>
      </c>
    </row>
    <row r="44" spans="1:33" x14ac:dyDescent="0.25">
      <c r="A44" s="48" t="s">
        <v>89</v>
      </c>
      <c r="H44" s="7"/>
      <c r="I44" s="11"/>
      <c r="J44" s="11"/>
      <c r="R44" s="10"/>
      <c r="X44" s="10">
        <v>0</v>
      </c>
      <c r="Y44" s="10">
        <v>0</v>
      </c>
      <c r="Z44" s="10">
        <v>0</v>
      </c>
      <c r="AA44" s="10">
        <v>0</v>
      </c>
      <c r="AB44" s="10">
        <v>0</v>
      </c>
      <c r="AC44" s="10">
        <v>0</v>
      </c>
      <c r="AD44" s="10">
        <v>0</v>
      </c>
      <c r="AE44" s="10">
        <v>0</v>
      </c>
      <c r="AF44" s="10">
        <v>0</v>
      </c>
      <c r="AG44" s="10">
        <v>5</v>
      </c>
    </row>
    <row r="45" spans="1:33" x14ac:dyDescent="0.25">
      <c r="A45" s="48" t="s">
        <v>97</v>
      </c>
      <c r="H45" s="7"/>
      <c r="I45" s="11"/>
      <c r="J45" s="11"/>
      <c r="R45" s="10"/>
      <c r="AG45" s="10">
        <v>3</v>
      </c>
    </row>
    <row r="46" spans="1:33" x14ac:dyDescent="0.25">
      <c r="A46" s="21" t="s">
        <v>44</v>
      </c>
      <c r="H46" s="7"/>
      <c r="I46" s="11"/>
      <c r="J46" s="11"/>
      <c r="Q46" s="9">
        <v>0</v>
      </c>
      <c r="R46" s="10">
        <v>0</v>
      </c>
      <c r="S46" s="10">
        <v>0</v>
      </c>
      <c r="T46" s="10">
        <v>0</v>
      </c>
      <c r="U46" s="10">
        <v>0</v>
      </c>
      <c r="V46" s="10">
        <v>0</v>
      </c>
      <c r="W46" s="10">
        <v>0</v>
      </c>
      <c r="X46" s="10">
        <v>0</v>
      </c>
      <c r="Y46" s="10">
        <v>0</v>
      </c>
      <c r="Z46" s="10">
        <v>0</v>
      </c>
      <c r="AA46" s="10">
        <v>3</v>
      </c>
      <c r="AB46" s="10">
        <v>5</v>
      </c>
      <c r="AC46" s="10">
        <v>1</v>
      </c>
      <c r="AD46" s="10">
        <v>0</v>
      </c>
      <c r="AE46" s="10">
        <v>0</v>
      </c>
      <c r="AF46" s="10">
        <v>0</v>
      </c>
      <c r="AG46" s="10">
        <v>0</v>
      </c>
    </row>
    <row r="47" spans="1:33" x14ac:dyDescent="0.25">
      <c r="A47" s="5" t="s">
        <v>45</v>
      </c>
      <c r="H47" s="27"/>
      <c r="I47" s="16"/>
      <c r="J47" s="16"/>
      <c r="M47" s="8">
        <v>0</v>
      </c>
      <c r="N47" s="8">
        <v>0</v>
      </c>
      <c r="O47" s="8">
        <v>0</v>
      </c>
      <c r="P47" s="8">
        <v>0</v>
      </c>
      <c r="Q47" s="8">
        <v>1</v>
      </c>
      <c r="R47" s="10">
        <v>1</v>
      </c>
      <c r="S47" s="10">
        <v>4</v>
      </c>
      <c r="T47" s="10">
        <v>1</v>
      </c>
      <c r="U47" s="10">
        <v>3</v>
      </c>
      <c r="V47" s="10">
        <v>3</v>
      </c>
      <c r="W47" s="10">
        <v>1</v>
      </c>
      <c r="X47" s="10">
        <v>2</v>
      </c>
      <c r="Y47" s="10">
        <v>1</v>
      </c>
      <c r="Z47" s="10">
        <v>0</v>
      </c>
      <c r="AA47" s="10">
        <v>0</v>
      </c>
      <c r="AB47" s="10">
        <v>0</v>
      </c>
      <c r="AC47" s="10">
        <v>0</v>
      </c>
      <c r="AD47" s="10">
        <v>0</v>
      </c>
      <c r="AE47" s="10">
        <v>0</v>
      </c>
      <c r="AF47" s="10">
        <v>0</v>
      </c>
      <c r="AG47" s="10">
        <v>0</v>
      </c>
    </row>
    <row r="48" spans="1:33" x14ac:dyDescent="0.25">
      <c r="A48" s="5" t="s">
        <v>46</v>
      </c>
      <c r="U48" s="28"/>
      <c r="V48" s="28"/>
      <c r="W48" s="28">
        <v>0</v>
      </c>
      <c r="X48" s="28">
        <v>0</v>
      </c>
      <c r="Y48" s="28">
        <v>0</v>
      </c>
      <c r="Z48" s="28">
        <v>0</v>
      </c>
      <c r="AA48" s="28">
        <v>0</v>
      </c>
      <c r="AB48" s="28">
        <v>0</v>
      </c>
      <c r="AC48" s="28">
        <v>1</v>
      </c>
      <c r="AD48" s="28">
        <v>0</v>
      </c>
      <c r="AE48" s="28">
        <v>1</v>
      </c>
      <c r="AF48" s="10">
        <v>2</v>
      </c>
      <c r="AG48" s="10">
        <v>3</v>
      </c>
    </row>
    <row r="49" spans="1:33" x14ac:dyDescent="0.25">
      <c r="A49" s="30" t="s">
        <v>47</v>
      </c>
      <c r="B49" s="30" t="s">
        <v>48</v>
      </c>
      <c r="C49" s="30" t="s">
        <v>48</v>
      </c>
      <c r="D49" s="30" t="e">
        <f>#REF!+#REF!</f>
        <v>#REF!</v>
      </c>
      <c r="E49" s="30" t="e">
        <f>#REF!+#REF!</f>
        <v>#REF!</v>
      </c>
      <c r="F49" s="30" t="e">
        <f>#REF!+#REF!</f>
        <v>#REF!</v>
      </c>
      <c r="G49" s="30" t="e">
        <f>#REF!+#REF!</f>
        <v>#REF!</v>
      </c>
      <c r="H49" s="31" t="e">
        <f>#REF!+#REF!</f>
        <v>#REF!</v>
      </c>
      <c r="I49" s="31" t="e">
        <f>#REF!+#REF!</f>
        <v>#REF!</v>
      </c>
      <c r="J49" s="26">
        <f t="shared" ref="J49:Q49" si="0">SUM(J47:J47)</f>
        <v>0</v>
      </c>
      <c r="K49" s="20">
        <f t="shared" si="0"/>
        <v>0</v>
      </c>
      <c r="L49" s="20">
        <f t="shared" si="0"/>
        <v>0</v>
      </c>
      <c r="M49" s="20">
        <f t="shared" si="0"/>
        <v>0</v>
      </c>
      <c r="N49" s="20">
        <f t="shared" si="0"/>
        <v>0</v>
      </c>
      <c r="O49" s="20">
        <f t="shared" si="0"/>
        <v>0</v>
      </c>
      <c r="P49" s="20">
        <f t="shared" si="0"/>
        <v>0</v>
      </c>
      <c r="Q49" s="20">
        <f t="shared" si="0"/>
        <v>1</v>
      </c>
      <c r="R49" s="33">
        <f t="shared" ref="R49:AB49" si="1">SUM(R46:R47)</f>
        <v>1</v>
      </c>
      <c r="S49" s="33">
        <f t="shared" si="1"/>
        <v>4</v>
      </c>
      <c r="T49" s="33">
        <f t="shared" si="1"/>
        <v>1</v>
      </c>
      <c r="U49" s="33">
        <f t="shared" si="1"/>
        <v>3</v>
      </c>
      <c r="V49" s="33">
        <f t="shared" si="1"/>
        <v>3</v>
      </c>
      <c r="W49" s="33">
        <f t="shared" si="1"/>
        <v>1</v>
      </c>
      <c r="X49" s="33">
        <f t="shared" si="1"/>
        <v>2</v>
      </c>
      <c r="Y49" s="33">
        <f t="shared" si="1"/>
        <v>1</v>
      </c>
      <c r="Z49" s="33">
        <f t="shared" si="1"/>
        <v>0</v>
      </c>
      <c r="AA49" s="33">
        <f t="shared" si="1"/>
        <v>3</v>
      </c>
      <c r="AB49" s="33">
        <f t="shared" si="1"/>
        <v>5</v>
      </c>
      <c r="AC49" s="33">
        <f>SUM(AC43:AC48)</f>
        <v>7</v>
      </c>
      <c r="AD49" s="33">
        <f>SUM(AD43:AD48)</f>
        <v>6</v>
      </c>
      <c r="AE49" s="33">
        <f>SUM(AE43:AE48)</f>
        <v>6</v>
      </c>
      <c r="AF49" s="46">
        <f>SUM(AF43:AF48)</f>
        <v>10</v>
      </c>
      <c r="AG49" s="46">
        <f>SUM(AG42:AG48)</f>
        <v>24</v>
      </c>
    </row>
    <row r="50" spans="1:33" x14ac:dyDescent="0.25">
      <c r="A50" s="37" t="s">
        <v>90</v>
      </c>
      <c r="B50" s="37"/>
      <c r="C50" s="37"/>
      <c r="D50" s="37"/>
      <c r="E50" s="37"/>
      <c r="F50" s="37"/>
      <c r="G50" s="37"/>
      <c r="H50" s="38"/>
      <c r="I50" s="38"/>
      <c r="J50" s="39"/>
      <c r="K50" s="19"/>
      <c r="L50" s="19"/>
      <c r="M50" s="19"/>
      <c r="N50" s="19"/>
      <c r="O50" s="19"/>
      <c r="P50" s="19"/>
      <c r="Q50" s="19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33"/>
    </row>
    <row r="51" spans="1:33" x14ac:dyDescent="0.25">
      <c r="A51" s="35" t="s">
        <v>91</v>
      </c>
      <c r="B51" s="35"/>
      <c r="C51" s="35"/>
      <c r="D51" s="35"/>
      <c r="E51" s="35"/>
      <c r="F51" s="35"/>
      <c r="G51" s="35"/>
      <c r="H51" s="27"/>
      <c r="I51" s="27"/>
      <c r="J51" s="16"/>
      <c r="O51" s="8"/>
      <c r="P51" s="8"/>
      <c r="Q51" s="8"/>
      <c r="R51" s="10"/>
      <c r="X51" s="10">
        <v>0</v>
      </c>
      <c r="Y51" s="10">
        <v>0</v>
      </c>
      <c r="Z51" s="10">
        <v>0</v>
      </c>
      <c r="AA51" s="10">
        <v>0</v>
      </c>
      <c r="AB51" s="10">
        <v>0</v>
      </c>
      <c r="AC51" s="10">
        <v>0</v>
      </c>
      <c r="AD51" s="10">
        <v>0</v>
      </c>
      <c r="AE51" s="10">
        <v>0</v>
      </c>
      <c r="AF51" s="10">
        <v>0</v>
      </c>
      <c r="AG51" s="10">
        <v>26</v>
      </c>
    </row>
    <row r="52" spans="1:33" x14ac:dyDescent="0.25">
      <c r="A52" s="35" t="s">
        <v>92</v>
      </c>
      <c r="B52" s="35"/>
      <c r="C52" s="35"/>
      <c r="D52" s="35"/>
      <c r="E52" s="35"/>
      <c r="F52" s="35"/>
      <c r="G52" s="35"/>
      <c r="H52" s="27"/>
      <c r="I52" s="27"/>
      <c r="J52" s="16"/>
      <c r="O52" s="8"/>
      <c r="P52" s="8"/>
      <c r="Q52" s="8"/>
      <c r="R52" s="10"/>
      <c r="X52" s="10">
        <v>0</v>
      </c>
      <c r="Y52" s="10">
        <v>0</v>
      </c>
      <c r="Z52" s="10">
        <v>0</v>
      </c>
      <c r="AA52" s="10">
        <v>0</v>
      </c>
      <c r="AB52" s="10">
        <v>0</v>
      </c>
      <c r="AC52" s="10">
        <v>0</v>
      </c>
      <c r="AD52" s="10">
        <v>0</v>
      </c>
      <c r="AE52" s="10">
        <v>0</v>
      </c>
      <c r="AF52" s="10">
        <v>0</v>
      </c>
      <c r="AG52" s="10">
        <v>1</v>
      </c>
    </row>
    <row r="53" spans="1:33" x14ac:dyDescent="0.25">
      <c r="A53" s="35" t="s">
        <v>93</v>
      </c>
      <c r="B53" s="35"/>
      <c r="C53" s="35"/>
      <c r="D53" s="35"/>
      <c r="E53" s="35"/>
      <c r="F53" s="35"/>
      <c r="G53" s="35"/>
      <c r="H53" s="27"/>
      <c r="I53" s="27"/>
      <c r="J53" s="16"/>
      <c r="O53" s="8"/>
      <c r="P53" s="8"/>
      <c r="Q53" s="8"/>
      <c r="R53" s="10"/>
      <c r="X53" s="10">
        <v>0</v>
      </c>
      <c r="Y53" s="10">
        <v>0</v>
      </c>
      <c r="Z53" s="10">
        <v>0</v>
      </c>
      <c r="AA53" s="10">
        <v>0</v>
      </c>
      <c r="AB53" s="10">
        <v>0</v>
      </c>
      <c r="AC53" s="10">
        <v>0</v>
      </c>
      <c r="AD53" s="10">
        <v>0</v>
      </c>
      <c r="AE53" s="10">
        <v>0</v>
      </c>
      <c r="AF53" s="10">
        <v>0</v>
      </c>
      <c r="AG53" s="10">
        <v>3</v>
      </c>
    </row>
    <row r="54" spans="1:33" x14ac:dyDescent="0.25">
      <c r="A54" s="13" t="s">
        <v>95</v>
      </c>
      <c r="B54" s="13"/>
      <c r="C54" s="13"/>
      <c r="D54" s="13"/>
      <c r="E54" s="13"/>
      <c r="F54" s="13"/>
      <c r="G54" s="13"/>
      <c r="H54" s="28"/>
      <c r="I54" s="29"/>
      <c r="J54" s="29"/>
      <c r="K54" s="29"/>
      <c r="L54" s="29"/>
      <c r="M54" s="29"/>
      <c r="N54" s="29"/>
      <c r="O54" s="17"/>
      <c r="P54" s="17"/>
      <c r="Q54" s="17"/>
      <c r="R54" s="13"/>
      <c r="S54" s="28"/>
      <c r="T54" s="28"/>
      <c r="U54" s="28"/>
      <c r="V54" s="28"/>
      <c r="W54" s="28"/>
      <c r="X54" s="28">
        <v>0</v>
      </c>
      <c r="Y54" s="28">
        <v>0</v>
      </c>
      <c r="Z54" s="28">
        <v>0</v>
      </c>
      <c r="AA54" s="28">
        <v>0</v>
      </c>
      <c r="AB54" s="28">
        <v>0</v>
      </c>
      <c r="AC54" s="28">
        <v>0</v>
      </c>
      <c r="AD54" s="28">
        <v>0</v>
      </c>
      <c r="AE54" s="28">
        <v>0</v>
      </c>
      <c r="AF54" s="28">
        <v>0</v>
      </c>
      <c r="AG54" s="28">
        <v>5</v>
      </c>
    </row>
    <row r="55" spans="1:33" x14ac:dyDescent="0.25">
      <c r="A55" s="37" t="s">
        <v>94</v>
      </c>
      <c r="B55" s="37"/>
      <c r="C55" s="37"/>
      <c r="D55" s="37"/>
      <c r="E55" s="37"/>
      <c r="F55" s="37"/>
      <c r="G55" s="37"/>
      <c r="H55" s="38"/>
      <c r="I55" s="38"/>
      <c r="J55" s="39"/>
      <c r="K55" s="19"/>
      <c r="L55" s="19"/>
      <c r="M55" s="19"/>
      <c r="N55" s="19"/>
      <c r="O55" s="19"/>
      <c r="P55" s="19"/>
      <c r="Q55" s="19"/>
      <c r="R55" s="33"/>
      <c r="S55" s="33"/>
      <c r="T55" s="33"/>
      <c r="U55" s="33"/>
      <c r="V55" s="33"/>
      <c r="W55" s="33"/>
      <c r="X55" s="33">
        <f t="shared" ref="X55:AF55" si="2">SUM(X51:X53)</f>
        <v>0</v>
      </c>
      <c r="Y55" s="33">
        <f t="shared" si="2"/>
        <v>0</v>
      </c>
      <c r="Z55" s="33">
        <f t="shared" si="2"/>
        <v>0</v>
      </c>
      <c r="AA55" s="33">
        <f t="shared" si="2"/>
        <v>0</v>
      </c>
      <c r="AB55" s="33">
        <f t="shared" si="2"/>
        <v>0</v>
      </c>
      <c r="AC55" s="33">
        <f t="shared" si="2"/>
        <v>0</v>
      </c>
      <c r="AD55" s="33">
        <f t="shared" si="2"/>
        <v>0</v>
      </c>
      <c r="AE55" s="33">
        <f t="shared" si="2"/>
        <v>0</v>
      </c>
      <c r="AF55" s="33">
        <f t="shared" si="2"/>
        <v>0</v>
      </c>
      <c r="AG55" s="33">
        <f>SUM(AG51:AG54)</f>
        <v>35</v>
      </c>
    </row>
    <row r="56" spans="1:33" x14ac:dyDescent="0.25">
      <c r="A56" s="6" t="s">
        <v>49</v>
      </c>
      <c r="B56" s="6"/>
      <c r="C56" s="6"/>
      <c r="D56" s="6"/>
      <c r="E56" s="6"/>
      <c r="F56" s="6"/>
      <c r="G56" s="6"/>
      <c r="H56" s="18"/>
      <c r="I56" s="18"/>
      <c r="J56" s="32"/>
      <c r="K56" s="19"/>
      <c r="L56" s="19"/>
      <c r="M56" s="19"/>
      <c r="N56" s="19"/>
      <c r="R56" s="10"/>
    </row>
    <row r="57" spans="1:33" x14ac:dyDescent="0.25">
      <c r="A57" s="48" t="s">
        <v>75</v>
      </c>
      <c r="B57" s="6"/>
      <c r="C57" s="6"/>
      <c r="D57" s="6"/>
      <c r="E57" s="6"/>
      <c r="F57" s="6"/>
      <c r="G57" s="6"/>
      <c r="H57" s="18"/>
      <c r="I57" s="18"/>
      <c r="J57" s="32"/>
      <c r="K57" s="19"/>
      <c r="L57" s="19"/>
      <c r="M57" s="19"/>
      <c r="N57" s="19"/>
      <c r="R57" s="10"/>
      <c r="X57" s="10">
        <v>0</v>
      </c>
      <c r="Y57" s="10">
        <v>0</v>
      </c>
      <c r="Z57" s="10">
        <v>0</v>
      </c>
      <c r="AA57" s="10">
        <v>0</v>
      </c>
      <c r="AB57" s="10">
        <v>0</v>
      </c>
      <c r="AC57" s="10">
        <v>0</v>
      </c>
      <c r="AD57" s="10">
        <v>0</v>
      </c>
      <c r="AE57" s="10">
        <v>0</v>
      </c>
      <c r="AF57" s="10">
        <v>0</v>
      </c>
      <c r="AG57" s="10">
        <v>10</v>
      </c>
    </row>
    <row r="58" spans="1:33" x14ac:dyDescent="0.25">
      <c r="A58" s="5" t="s">
        <v>50</v>
      </c>
      <c r="E58" s="5" t="s">
        <v>51</v>
      </c>
      <c r="G58" s="12" t="s">
        <v>22</v>
      </c>
      <c r="H58" s="10" t="s">
        <v>22</v>
      </c>
      <c r="I58" s="10" t="s">
        <v>22</v>
      </c>
      <c r="J58" s="11">
        <v>2</v>
      </c>
      <c r="K58" s="8">
        <v>10</v>
      </c>
      <c r="L58" s="8">
        <v>4</v>
      </c>
      <c r="M58" s="8">
        <v>4</v>
      </c>
      <c r="N58" s="8">
        <v>2</v>
      </c>
      <c r="O58" s="9">
        <v>8</v>
      </c>
      <c r="P58" s="9">
        <v>9</v>
      </c>
      <c r="Q58" s="9">
        <v>7</v>
      </c>
      <c r="R58" s="10">
        <v>10</v>
      </c>
      <c r="S58" s="10">
        <v>12</v>
      </c>
      <c r="T58" s="10">
        <v>9</v>
      </c>
      <c r="U58" s="10">
        <v>7</v>
      </c>
      <c r="V58" s="10">
        <v>13</v>
      </c>
      <c r="W58" s="10">
        <v>10</v>
      </c>
      <c r="X58" s="10">
        <v>10</v>
      </c>
      <c r="Y58" s="10">
        <v>12</v>
      </c>
      <c r="Z58" s="10">
        <v>12</v>
      </c>
      <c r="AA58" s="10">
        <v>11</v>
      </c>
      <c r="AB58" s="10">
        <v>13</v>
      </c>
      <c r="AC58" s="10">
        <v>9</v>
      </c>
      <c r="AD58" s="10">
        <v>17</v>
      </c>
      <c r="AE58" s="10">
        <v>21</v>
      </c>
      <c r="AF58" s="10">
        <v>14</v>
      </c>
      <c r="AG58" s="10">
        <v>16</v>
      </c>
    </row>
    <row r="59" spans="1:33" x14ac:dyDescent="0.25">
      <c r="A59" s="21" t="s">
        <v>52</v>
      </c>
      <c r="B59" s="6"/>
      <c r="C59" s="6"/>
      <c r="D59" s="6"/>
      <c r="E59" s="6"/>
      <c r="F59" s="6"/>
      <c r="G59" s="6"/>
      <c r="H59" s="18"/>
      <c r="I59" s="18"/>
      <c r="J59" s="32"/>
      <c r="K59" s="19"/>
      <c r="L59" s="19"/>
      <c r="M59" s="19"/>
      <c r="N59" s="19"/>
      <c r="R59" s="10"/>
      <c r="W59" s="10">
        <v>0</v>
      </c>
      <c r="X59" s="10">
        <v>0</v>
      </c>
      <c r="Y59" s="10">
        <v>0</v>
      </c>
      <c r="Z59" s="10">
        <v>0</v>
      </c>
      <c r="AA59" s="10">
        <v>0</v>
      </c>
      <c r="AB59" s="10">
        <v>14</v>
      </c>
      <c r="AC59" s="10">
        <v>21</v>
      </c>
      <c r="AD59" s="10">
        <v>27</v>
      </c>
      <c r="AE59" s="10">
        <v>20</v>
      </c>
      <c r="AF59" s="10">
        <v>17</v>
      </c>
      <c r="AG59" s="10">
        <v>26</v>
      </c>
    </row>
    <row r="60" spans="1:33" x14ac:dyDescent="0.25">
      <c r="A60" s="21" t="s">
        <v>53</v>
      </c>
      <c r="B60" s="6"/>
      <c r="C60" s="6"/>
      <c r="D60" s="6"/>
      <c r="E60" s="6"/>
      <c r="F60" s="6"/>
      <c r="G60" s="6"/>
      <c r="H60" s="18"/>
      <c r="I60" s="18"/>
      <c r="J60" s="32"/>
      <c r="K60" s="19"/>
      <c r="L60" s="19"/>
      <c r="M60" s="19"/>
      <c r="N60" s="19"/>
      <c r="R60" s="10"/>
      <c r="W60" s="10">
        <v>0</v>
      </c>
      <c r="X60" s="10">
        <v>0</v>
      </c>
      <c r="Y60" s="10">
        <v>0</v>
      </c>
      <c r="Z60" s="10">
        <v>0</v>
      </c>
      <c r="AA60" s="10">
        <v>0</v>
      </c>
      <c r="AB60" s="10">
        <v>0</v>
      </c>
      <c r="AC60" s="10">
        <v>1</v>
      </c>
      <c r="AD60" s="10">
        <v>0</v>
      </c>
      <c r="AE60" s="10">
        <v>1</v>
      </c>
      <c r="AF60" s="10">
        <v>2</v>
      </c>
      <c r="AG60" s="10">
        <v>2</v>
      </c>
    </row>
    <row r="61" spans="1:33" x14ac:dyDescent="0.25">
      <c r="A61" s="21" t="s">
        <v>54</v>
      </c>
      <c r="B61" s="6"/>
      <c r="C61" s="6"/>
      <c r="D61" s="6"/>
      <c r="E61" s="6"/>
      <c r="F61" s="6"/>
      <c r="G61" s="6"/>
      <c r="H61" s="18"/>
      <c r="I61" s="18"/>
      <c r="J61" s="32"/>
      <c r="K61" s="19"/>
      <c r="L61" s="19"/>
      <c r="M61" s="19"/>
      <c r="N61" s="19"/>
      <c r="R61" s="10"/>
      <c r="W61" s="10">
        <v>0</v>
      </c>
      <c r="X61" s="10">
        <v>0</v>
      </c>
      <c r="Y61" s="10">
        <v>0</v>
      </c>
      <c r="Z61" s="10">
        <v>0</v>
      </c>
      <c r="AA61" s="10">
        <v>0</v>
      </c>
      <c r="AB61" s="10">
        <v>0</v>
      </c>
      <c r="AC61" s="10">
        <v>21</v>
      </c>
      <c r="AD61" s="10">
        <v>30</v>
      </c>
      <c r="AE61" s="10">
        <v>22</v>
      </c>
      <c r="AF61" s="10">
        <v>32</v>
      </c>
      <c r="AG61" s="10">
        <v>28</v>
      </c>
    </row>
    <row r="62" spans="1:33" x14ac:dyDescent="0.25">
      <c r="A62" s="21" t="s">
        <v>76</v>
      </c>
      <c r="B62" s="6"/>
      <c r="C62" s="6"/>
      <c r="D62" s="6"/>
      <c r="E62" s="6"/>
      <c r="F62" s="6"/>
      <c r="G62" s="6"/>
      <c r="H62" s="18"/>
      <c r="I62" s="18"/>
      <c r="J62" s="32"/>
      <c r="K62" s="19"/>
      <c r="L62" s="19"/>
      <c r="M62" s="19"/>
      <c r="N62" s="19"/>
      <c r="R62" s="10"/>
      <c r="X62" s="10">
        <v>0</v>
      </c>
      <c r="Y62" s="10">
        <v>0</v>
      </c>
      <c r="Z62" s="10">
        <v>0</v>
      </c>
      <c r="AA62" s="10">
        <v>0</v>
      </c>
      <c r="AB62" s="10">
        <v>0</v>
      </c>
      <c r="AC62" s="10">
        <v>0</v>
      </c>
      <c r="AD62" s="10">
        <v>0</v>
      </c>
      <c r="AE62" s="10">
        <v>0</v>
      </c>
      <c r="AF62" s="10">
        <v>0</v>
      </c>
      <c r="AG62" s="10">
        <v>2</v>
      </c>
    </row>
    <row r="63" spans="1:33" x14ac:dyDescent="0.25">
      <c r="A63" s="21" t="s">
        <v>77</v>
      </c>
      <c r="B63" s="6"/>
      <c r="C63" s="6"/>
      <c r="D63" s="6"/>
      <c r="E63" s="6"/>
      <c r="F63" s="6"/>
      <c r="G63" s="6"/>
      <c r="H63" s="18"/>
      <c r="I63" s="18"/>
      <c r="J63" s="32"/>
      <c r="K63" s="19"/>
      <c r="L63" s="19"/>
      <c r="M63" s="19"/>
      <c r="N63" s="19"/>
      <c r="R63" s="10"/>
      <c r="X63" s="10">
        <v>0</v>
      </c>
      <c r="Y63" s="10">
        <v>0</v>
      </c>
      <c r="Z63" s="10">
        <v>0</v>
      </c>
      <c r="AA63" s="10">
        <v>0</v>
      </c>
      <c r="AB63" s="10">
        <v>0</v>
      </c>
      <c r="AC63" s="10">
        <v>0</v>
      </c>
      <c r="AD63" s="10">
        <v>0</v>
      </c>
      <c r="AE63" s="10">
        <v>0</v>
      </c>
      <c r="AF63" s="10">
        <v>0</v>
      </c>
      <c r="AG63" s="10">
        <v>3</v>
      </c>
    </row>
    <row r="64" spans="1:33" x14ac:dyDescent="0.25">
      <c r="A64" s="21" t="s">
        <v>79</v>
      </c>
      <c r="B64" s="6"/>
      <c r="C64" s="6"/>
      <c r="D64" s="6"/>
      <c r="E64" s="6"/>
      <c r="F64" s="6"/>
      <c r="G64" s="6"/>
      <c r="H64" s="18"/>
      <c r="I64" s="18"/>
      <c r="J64" s="32"/>
      <c r="K64" s="19"/>
      <c r="L64" s="19"/>
      <c r="M64" s="19"/>
      <c r="N64" s="19"/>
      <c r="R64" s="10"/>
      <c r="X64" s="10">
        <v>0</v>
      </c>
      <c r="Y64" s="10">
        <v>0</v>
      </c>
      <c r="Z64" s="10">
        <v>0</v>
      </c>
      <c r="AA64" s="10">
        <v>0</v>
      </c>
      <c r="AB64" s="10">
        <v>0</v>
      </c>
      <c r="AC64" s="10">
        <v>0</v>
      </c>
      <c r="AD64" s="10">
        <v>0</v>
      </c>
      <c r="AE64" s="10">
        <v>0</v>
      </c>
      <c r="AF64" s="10">
        <v>0</v>
      </c>
      <c r="AG64" s="10">
        <v>0</v>
      </c>
    </row>
    <row r="65" spans="1:33" x14ac:dyDescent="0.25">
      <c r="A65" s="48" t="s">
        <v>78</v>
      </c>
      <c r="B65" s="6"/>
      <c r="C65" s="6"/>
      <c r="D65" s="6"/>
      <c r="E65" s="6"/>
      <c r="F65" s="6"/>
      <c r="G65" s="6"/>
      <c r="H65" s="18"/>
      <c r="I65" s="18"/>
      <c r="J65" s="32"/>
      <c r="K65" s="19"/>
      <c r="L65" s="19"/>
      <c r="M65" s="19"/>
      <c r="N65" s="19"/>
      <c r="R65" s="10"/>
      <c r="X65" s="10">
        <v>0</v>
      </c>
      <c r="Y65" s="10">
        <v>0</v>
      </c>
      <c r="Z65" s="10">
        <v>0</v>
      </c>
      <c r="AA65" s="10">
        <v>0</v>
      </c>
      <c r="AB65" s="10">
        <v>0</v>
      </c>
      <c r="AC65" s="10">
        <v>0</v>
      </c>
      <c r="AD65" s="10">
        <v>0</v>
      </c>
      <c r="AE65" s="10">
        <v>0</v>
      </c>
      <c r="AF65" s="10">
        <v>0</v>
      </c>
      <c r="AG65" s="10">
        <v>7</v>
      </c>
    </row>
    <row r="66" spans="1:33" x14ac:dyDescent="0.25">
      <c r="A66" s="35" t="s">
        <v>55</v>
      </c>
      <c r="B66" s="37"/>
      <c r="C66" s="37"/>
      <c r="D66" s="37"/>
      <c r="E66" s="37"/>
      <c r="F66" s="37"/>
      <c r="G66" s="37"/>
      <c r="H66" s="38"/>
      <c r="I66" s="38"/>
      <c r="J66" s="39"/>
      <c r="K66" s="19"/>
      <c r="L66" s="19"/>
      <c r="M66" s="19"/>
      <c r="N66" s="19" t="s">
        <v>27</v>
      </c>
      <c r="O66" s="9" t="s">
        <v>27</v>
      </c>
      <c r="P66" s="9">
        <v>0</v>
      </c>
      <c r="Q66" s="9">
        <v>0</v>
      </c>
      <c r="R66" s="10">
        <v>3</v>
      </c>
      <c r="S66" s="10">
        <v>2</v>
      </c>
      <c r="T66" s="10">
        <v>6</v>
      </c>
      <c r="U66" s="10">
        <v>4</v>
      </c>
      <c r="V66" s="10">
        <v>1</v>
      </c>
      <c r="W66" s="10">
        <v>0</v>
      </c>
      <c r="X66" s="10">
        <v>0</v>
      </c>
      <c r="Y66" s="10">
        <v>0</v>
      </c>
      <c r="Z66" s="10">
        <v>0</v>
      </c>
      <c r="AA66" s="10">
        <v>0</v>
      </c>
      <c r="AB66" s="10">
        <v>0</v>
      </c>
      <c r="AC66" s="10">
        <v>0</v>
      </c>
      <c r="AD66" s="10">
        <v>0</v>
      </c>
      <c r="AE66" s="10">
        <v>1</v>
      </c>
      <c r="AF66" s="10">
        <v>0</v>
      </c>
      <c r="AG66" s="10">
        <v>0</v>
      </c>
    </row>
    <row r="67" spans="1:33" x14ac:dyDescent="0.25">
      <c r="A67" s="35" t="s">
        <v>96</v>
      </c>
      <c r="B67" s="37"/>
      <c r="C67" s="37"/>
      <c r="D67" s="37"/>
      <c r="E67" s="37"/>
      <c r="F67" s="37"/>
      <c r="G67" s="37"/>
      <c r="H67" s="38"/>
      <c r="I67" s="38"/>
      <c r="J67" s="39"/>
      <c r="K67" s="19"/>
      <c r="L67" s="19"/>
      <c r="M67" s="19"/>
      <c r="N67" s="19"/>
      <c r="R67" s="10"/>
      <c r="AG67" s="10">
        <v>3</v>
      </c>
    </row>
    <row r="68" spans="1:33" x14ac:dyDescent="0.25">
      <c r="A68" s="43" t="s">
        <v>56</v>
      </c>
      <c r="B68" s="37"/>
      <c r="C68" s="37"/>
      <c r="D68" s="37"/>
      <c r="E68" s="37"/>
      <c r="F68" s="37"/>
      <c r="G68" s="37"/>
      <c r="H68" s="38"/>
      <c r="I68" s="38"/>
      <c r="J68" s="39"/>
      <c r="K68" s="19"/>
      <c r="L68" s="19"/>
      <c r="M68" s="19"/>
      <c r="N68" s="19"/>
      <c r="P68" s="9">
        <v>0</v>
      </c>
      <c r="Q68" s="9">
        <v>0</v>
      </c>
      <c r="R68" s="10">
        <v>0</v>
      </c>
      <c r="S68" s="10">
        <v>0</v>
      </c>
      <c r="T68" s="10">
        <v>0</v>
      </c>
      <c r="U68" s="10">
        <v>1</v>
      </c>
      <c r="V68" s="10">
        <v>1</v>
      </c>
      <c r="W68" s="10">
        <v>1</v>
      </c>
      <c r="X68" s="10">
        <v>1</v>
      </c>
      <c r="Y68" s="10">
        <v>0</v>
      </c>
      <c r="Z68" s="10">
        <v>0</v>
      </c>
      <c r="AA68" s="10">
        <v>0</v>
      </c>
      <c r="AB68" s="10">
        <v>0</v>
      </c>
      <c r="AC68" s="10">
        <v>0</v>
      </c>
      <c r="AD68" s="10">
        <v>0</v>
      </c>
      <c r="AE68" s="10">
        <v>0</v>
      </c>
      <c r="AF68" s="10">
        <v>0</v>
      </c>
      <c r="AG68" s="10">
        <v>0</v>
      </c>
    </row>
    <row r="69" spans="1:33" x14ac:dyDescent="0.25">
      <c r="A69" s="43" t="s">
        <v>81</v>
      </c>
      <c r="B69" s="37"/>
      <c r="C69" s="37"/>
      <c r="D69" s="37"/>
      <c r="E69" s="37"/>
      <c r="F69" s="37"/>
      <c r="G69" s="37"/>
      <c r="H69" s="38"/>
      <c r="I69" s="38"/>
      <c r="J69" s="39"/>
      <c r="K69" s="19"/>
      <c r="L69" s="19"/>
      <c r="M69" s="19"/>
      <c r="N69" s="19"/>
      <c r="R69" s="10"/>
      <c r="X69" s="10">
        <v>0</v>
      </c>
      <c r="Y69" s="10">
        <v>0</v>
      </c>
      <c r="Z69" s="10">
        <v>0</v>
      </c>
      <c r="AA69" s="10">
        <v>0</v>
      </c>
      <c r="AB69" s="10">
        <v>0</v>
      </c>
      <c r="AC69" s="10">
        <v>0</v>
      </c>
      <c r="AD69" s="10">
        <v>0</v>
      </c>
      <c r="AE69" s="10">
        <v>0</v>
      </c>
      <c r="AF69" s="10">
        <v>0</v>
      </c>
      <c r="AG69" s="10">
        <v>5</v>
      </c>
    </row>
    <row r="70" spans="1:33" x14ac:dyDescent="0.25">
      <c r="A70" s="43" t="s">
        <v>57</v>
      </c>
      <c r="B70" s="37"/>
      <c r="C70" s="37"/>
      <c r="D70" s="37"/>
      <c r="E70" s="37"/>
      <c r="F70" s="37"/>
      <c r="G70" s="37"/>
      <c r="H70" s="38"/>
      <c r="I70" s="38"/>
      <c r="J70" s="39"/>
      <c r="K70" s="19"/>
      <c r="L70" s="19"/>
      <c r="M70" s="19"/>
      <c r="N70" s="19"/>
      <c r="R70" s="10"/>
      <c r="S70" s="10">
        <v>0</v>
      </c>
      <c r="T70" s="10">
        <v>13</v>
      </c>
      <c r="U70" s="10">
        <v>11</v>
      </c>
      <c r="V70" s="10">
        <v>15</v>
      </c>
      <c r="W70" s="10">
        <v>8</v>
      </c>
      <c r="X70" s="10">
        <v>8</v>
      </c>
      <c r="Y70" s="10">
        <v>5</v>
      </c>
      <c r="Z70" s="10">
        <v>9</v>
      </c>
      <c r="AA70" s="10">
        <v>3</v>
      </c>
      <c r="AB70" s="10">
        <v>3</v>
      </c>
      <c r="AC70" s="10">
        <v>2</v>
      </c>
      <c r="AD70" s="10">
        <v>1</v>
      </c>
      <c r="AE70" s="10">
        <v>1</v>
      </c>
      <c r="AF70" s="10">
        <v>0</v>
      </c>
      <c r="AG70" s="10">
        <v>2</v>
      </c>
    </row>
    <row r="71" spans="1:33" x14ac:dyDescent="0.25">
      <c r="A71" s="21" t="s">
        <v>58</v>
      </c>
      <c r="H71" s="7"/>
      <c r="I71" s="11"/>
      <c r="J71" s="11"/>
      <c r="Q71" s="9">
        <v>0</v>
      </c>
      <c r="R71" s="10">
        <v>0</v>
      </c>
      <c r="S71" s="10">
        <v>0</v>
      </c>
      <c r="T71" s="10">
        <v>0</v>
      </c>
      <c r="U71" s="10">
        <v>0</v>
      </c>
      <c r="V71" s="10">
        <v>0</v>
      </c>
      <c r="W71" s="10">
        <v>0</v>
      </c>
      <c r="X71" s="10">
        <v>0</v>
      </c>
      <c r="Y71" s="10">
        <v>0</v>
      </c>
      <c r="Z71" s="10">
        <v>0</v>
      </c>
      <c r="AA71" s="10">
        <v>6</v>
      </c>
      <c r="AB71" s="10">
        <v>13</v>
      </c>
      <c r="AC71" s="10">
        <v>8</v>
      </c>
      <c r="AD71" s="10">
        <v>10</v>
      </c>
      <c r="AE71" s="10">
        <v>17</v>
      </c>
      <c r="AF71" s="10">
        <v>21</v>
      </c>
      <c r="AG71" s="10">
        <v>23</v>
      </c>
    </row>
    <row r="72" spans="1:33" x14ac:dyDescent="0.25">
      <c r="A72" s="21" t="s">
        <v>82</v>
      </c>
      <c r="H72" s="7"/>
      <c r="I72" s="11"/>
      <c r="J72" s="11"/>
      <c r="R72" s="10"/>
      <c r="X72" s="10">
        <v>0</v>
      </c>
      <c r="Y72" s="10">
        <v>0</v>
      </c>
      <c r="Z72" s="10">
        <v>0</v>
      </c>
      <c r="AA72" s="10">
        <v>0</v>
      </c>
      <c r="AB72" s="10">
        <v>0</v>
      </c>
      <c r="AC72" s="10">
        <v>0</v>
      </c>
      <c r="AD72" s="10">
        <v>0</v>
      </c>
      <c r="AE72" s="10">
        <v>0</v>
      </c>
      <c r="AF72" s="10">
        <v>0</v>
      </c>
      <c r="AG72" s="10">
        <v>19</v>
      </c>
    </row>
    <row r="73" spans="1:33" x14ac:dyDescent="0.25">
      <c r="A73" s="21" t="s">
        <v>83</v>
      </c>
      <c r="H73" s="7"/>
      <c r="I73" s="11"/>
      <c r="J73" s="11"/>
      <c r="R73" s="10"/>
      <c r="X73" s="10">
        <v>0</v>
      </c>
      <c r="Y73" s="10">
        <v>0</v>
      </c>
      <c r="Z73" s="10">
        <v>0</v>
      </c>
      <c r="AA73" s="10">
        <v>0</v>
      </c>
      <c r="AB73" s="10">
        <v>0</v>
      </c>
      <c r="AC73" s="10">
        <v>0</v>
      </c>
      <c r="AD73" s="10">
        <v>0</v>
      </c>
      <c r="AE73" s="10">
        <v>0</v>
      </c>
      <c r="AF73" s="10">
        <v>0</v>
      </c>
      <c r="AG73" s="10">
        <v>19</v>
      </c>
    </row>
    <row r="74" spans="1:33" x14ac:dyDescent="0.25">
      <c r="A74" s="43" t="s">
        <v>59</v>
      </c>
      <c r="B74" s="6"/>
      <c r="C74" s="6"/>
      <c r="D74" s="6"/>
      <c r="E74" s="6"/>
      <c r="F74" s="6"/>
      <c r="G74" s="6"/>
      <c r="H74" s="18"/>
      <c r="I74" s="18"/>
      <c r="J74" s="32"/>
      <c r="K74" s="19"/>
      <c r="L74" s="19"/>
      <c r="M74" s="19"/>
      <c r="N74" s="19"/>
      <c r="R74" s="10">
        <v>0</v>
      </c>
      <c r="S74" s="10">
        <v>2</v>
      </c>
      <c r="T74" s="10">
        <v>3</v>
      </c>
      <c r="U74" s="10">
        <v>1</v>
      </c>
      <c r="V74" s="10">
        <v>1</v>
      </c>
      <c r="W74" s="10">
        <v>0</v>
      </c>
      <c r="X74" s="10">
        <v>1</v>
      </c>
      <c r="Y74" s="10">
        <v>0</v>
      </c>
      <c r="Z74" s="10">
        <v>0</v>
      </c>
      <c r="AA74" s="10">
        <v>0</v>
      </c>
      <c r="AB74" s="10">
        <v>0</v>
      </c>
      <c r="AC74" s="10">
        <v>0</v>
      </c>
      <c r="AD74" s="10">
        <v>0</v>
      </c>
      <c r="AE74" s="10">
        <v>0</v>
      </c>
      <c r="AF74" s="10">
        <v>0</v>
      </c>
      <c r="AG74" s="10">
        <v>0</v>
      </c>
    </row>
    <row r="75" spans="1:33" x14ac:dyDescent="0.25">
      <c r="A75" s="50" t="s">
        <v>84</v>
      </c>
      <c r="H75" s="7"/>
      <c r="I75" s="11"/>
      <c r="J75" s="11"/>
      <c r="R75" s="10"/>
      <c r="X75" s="10">
        <v>0</v>
      </c>
      <c r="Y75" s="10">
        <v>0</v>
      </c>
      <c r="Z75" s="10">
        <v>0</v>
      </c>
      <c r="AA75" s="10">
        <v>0</v>
      </c>
      <c r="AB75" s="10">
        <v>0</v>
      </c>
      <c r="AC75" s="10">
        <v>0</v>
      </c>
      <c r="AD75" s="10">
        <v>0</v>
      </c>
      <c r="AE75" s="10">
        <v>0</v>
      </c>
      <c r="AF75" s="10">
        <v>0</v>
      </c>
      <c r="AG75" s="10">
        <v>4</v>
      </c>
    </row>
    <row r="76" spans="1:33" x14ac:dyDescent="0.25">
      <c r="A76" s="5" t="s">
        <v>85</v>
      </c>
      <c r="X76" s="10">
        <v>0</v>
      </c>
      <c r="Y76" s="10">
        <v>0</v>
      </c>
      <c r="Z76" s="10">
        <v>0</v>
      </c>
      <c r="AA76" s="10">
        <v>0</v>
      </c>
      <c r="AB76" s="10">
        <v>0</v>
      </c>
      <c r="AC76" s="10">
        <v>0</v>
      </c>
      <c r="AD76" s="10">
        <v>0</v>
      </c>
      <c r="AE76" s="10">
        <v>0</v>
      </c>
      <c r="AF76" s="10">
        <v>0</v>
      </c>
      <c r="AG76" s="10">
        <v>13</v>
      </c>
    </row>
    <row r="77" spans="1:33" x14ac:dyDescent="0.25">
      <c r="A77" s="43" t="s">
        <v>60</v>
      </c>
      <c r="R77" s="10"/>
      <c r="W77" s="10">
        <v>2</v>
      </c>
      <c r="X77" s="10">
        <v>25</v>
      </c>
      <c r="Y77" s="10">
        <v>21</v>
      </c>
      <c r="Z77" s="10">
        <v>0</v>
      </c>
      <c r="AA77" s="10">
        <v>0</v>
      </c>
      <c r="AB77" s="10">
        <v>0</v>
      </c>
      <c r="AC77" s="10">
        <v>0</v>
      </c>
      <c r="AD77" s="10">
        <v>0</v>
      </c>
      <c r="AE77" s="10">
        <v>0</v>
      </c>
      <c r="AF77" s="10">
        <v>0</v>
      </c>
      <c r="AG77" s="10">
        <v>0</v>
      </c>
    </row>
    <row r="78" spans="1:33" x14ac:dyDescent="0.25">
      <c r="A78" s="5" t="s">
        <v>86</v>
      </c>
      <c r="X78" s="10">
        <v>0</v>
      </c>
      <c r="Y78" s="10">
        <v>0</v>
      </c>
      <c r="Z78" s="10">
        <v>0</v>
      </c>
      <c r="AA78" s="10">
        <v>0</v>
      </c>
      <c r="AB78" s="10">
        <v>0</v>
      </c>
      <c r="AC78" s="10">
        <v>0</v>
      </c>
      <c r="AD78" s="10">
        <v>0</v>
      </c>
      <c r="AE78" s="10">
        <v>0</v>
      </c>
      <c r="AF78" s="10">
        <v>0</v>
      </c>
      <c r="AG78" s="10">
        <v>15</v>
      </c>
    </row>
    <row r="79" spans="1:33" x14ac:dyDescent="0.25">
      <c r="A79" s="13" t="s">
        <v>87</v>
      </c>
      <c r="B79" s="13"/>
      <c r="C79" s="13"/>
      <c r="D79" s="13"/>
      <c r="E79" s="13"/>
      <c r="F79" s="13"/>
      <c r="G79" s="13"/>
      <c r="H79" s="28"/>
      <c r="I79" s="29"/>
      <c r="J79" s="29"/>
      <c r="K79" s="29"/>
      <c r="L79" s="29"/>
      <c r="M79" s="29"/>
      <c r="N79" s="29"/>
      <c r="O79" s="17"/>
      <c r="P79" s="17"/>
      <c r="Q79" s="17"/>
      <c r="R79" s="13"/>
      <c r="S79" s="28"/>
      <c r="T79" s="28"/>
      <c r="U79" s="28"/>
      <c r="V79" s="28"/>
      <c r="W79" s="28"/>
      <c r="X79" s="28">
        <v>0</v>
      </c>
      <c r="Y79" s="28">
        <v>0</v>
      </c>
      <c r="Z79" s="28">
        <v>0</v>
      </c>
      <c r="AA79" s="28">
        <v>0</v>
      </c>
      <c r="AB79" s="28">
        <v>0</v>
      </c>
      <c r="AC79" s="28">
        <v>0</v>
      </c>
      <c r="AD79" s="28">
        <v>0</v>
      </c>
      <c r="AE79" s="28">
        <v>0</v>
      </c>
      <c r="AF79" s="28">
        <v>0</v>
      </c>
      <c r="AG79" s="28">
        <v>9</v>
      </c>
    </row>
    <row r="80" spans="1:33" x14ac:dyDescent="0.25">
      <c r="A80" s="6" t="s">
        <v>61</v>
      </c>
      <c r="B80" s="21"/>
      <c r="C80" s="21"/>
      <c r="D80" s="21"/>
      <c r="E80" s="21"/>
      <c r="F80" s="21"/>
      <c r="G80" s="21"/>
      <c r="H80" s="7"/>
      <c r="I80" s="7"/>
      <c r="J80" s="11"/>
      <c r="P80" s="33">
        <f>SUM(P66:P78)</f>
        <v>0</v>
      </c>
      <c r="Q80" s="33">
        <f>SUM(Q66:Q78)</f>
        <v>0</v>
      </c>
      <c r="R80" s="33">
        <f>SUM(R66:R78)</f>
        <v>3</v>
      </c>
      <c r="S80" s="33">
        <f>SUM(S58:S78)</f>
        <v>16</v>
      </c>
      <c r="T80" s="33">
        <f>SUM(T58:T78)</f>
        <v>31</v>
      </c>
      <c r="U80" s="33">
        <f>SUM(U58:U78)</f>
        <v>24</v>
      </c>
      <c r="V80" s="33">
        <f>SUM(V58:V78)</f>
        <v>31</v>
      </c>
      <c r="W80" s="33">
        <f>SUM(W58:W78)</f>
        <v>21</v>
      </c>
      <c r="X80" s="33">
        <f>SUM(X58:X79)</f>
        <v>45</v>
      </c>
      <c r="Y80" s="33">
        <f>SUM(Y58:Y79)</f>
        <v>38</v>
      </c>
      <c r="Z80" s="33">
        <f>SUM(Z58:Z78)</f>
        <v>21</v>
      </c>
      <c r="AA80" s="33">
        <f>SUM(AA58:AA79)</f>
        <v>20</v>
      </c>
      <c r="AB80" s="33">
        <f>SUM(AB58:AB78)</f>
        <v>43</v>
      </c>
      <c r="AC80" s="33">
        <f>SUM(AC58:AC78)</f>
        <v>62</v>
      </c>
      <c r="AD80" s="33">
        <f>SUM(AD58:AD78)</f>
        <v>85</v>
      </c>
      <c r="AE80" s="33">
        <f>SUM(AE58:AE78)</f>
        <v>83</v>
      </c>
      <c r="AF80" s="33">
        <f>SUM(AF58:AF78)</f>
        <v>86</v>
      </c>
      <c r="AG80" s="33">
        <f>SUM(AG57:AG79)</f>
        <v>206</v>
      </c>
    </row>
    <row r="81" spans="1:34" s="44" customFormat="1" ht="15.75" x14ac:dyDescent="0.25">
      <c r="A81" s="6" t="s">
        <v>64</v>
      </c>
      <c r="B81" s="6"/>
      <c r="C81" s="6"/>
      <c r="D81" s="6"/>
      <c r="E81" s="6"/>
      <c r="F81" s="6"/>
      <c r="G81" s="6"/>
      <c r="H81" s="18"/>
      <c r="I81" s="18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0"/>
      <c r="Z81" s="10"/>
      <c r="AA81" s="10"/>
      <c r="AB81" s="10"/>
      <c r="AC81" s="10"/>
      <c r="AD81" s="10"/>
      <c r="AE81" s="10"/>
      <c r="AF81" s="10"/>
      <c r="AG81" s="10"/>
      <c r="AH81" s="5"/>
    </row>
    <row r="82" spans="1:34" x14ac:dyDescent="0.25">
      <c r="A82" s="35" t="s">
        <v>65</v>
      </c>
      <c r="B82" s="35"/>
      <c r="C82" s="35"/>
      <c r="D82" s="35"/>
      <c r="E82" s="35">
        <v>0</v>
      </c>
      <c r="F82" s="35">
        <v>0</v>
      </c>
      <c r="G82" s="35">
        <v>0</v>
      </c>
      <c r="H82" s="27">
        <v>3</v>
      </c>
      <c r="I82" s="16">
        <v>19</v>
      </c>
      <c r="J82" s="16">
        <v>22</v>
      </c>
      <c r="K82" s="8">
        <v>28</v>
      </c>
      <c r="L82" s="8">
        <v>32</v>
      </c>
      <c r="M82" s="8">
        <v>17</v>
      </c>
      <c r="N82" s="8">
        <v>18</v>
      </c>
      <c r="O82" s="9">
        <v>16</v>
      </c>
      <c r="P82" s="9">
        <v>14</v>
      </c>
      <c r="Q82" s="9">
        <v>9</v>
      </c>
      <c r="R82" s="10">
        <v>9</v>
      </c>
      <c r="S82" s="10">
        <v>6</v>
      </c>
      <c r="T82" s="10">
        <f>5+1</f>
        <v>6</v>
      </c>
      <c r="U82" s="10">
        <v>3</v>
      </c>
      <c r="V82" s="10">
        <v>1</v>
      </c>
      <c r="W82" s="10">
        <v>1</v>
      </c>
      <c r="X82" s="10">
        <v>0</v>
      </c>
      <c r="Y82" s="10">
        <v>0</v>
      </c>
      <c r="Z82" s="10">
        <v>1</v>
      </c>
      <c r="AA82" s="10">
        <v>1</v>
      </c>
      <c r="AB82" s="10">
        <v>0</v>
      </c>
      <c r="AC82" s="10">
        <v>0</v>
      </c>
      <c r="AD82" s="10">
        <v>1</v>
      </c>
      <c r="AE82" s="10">
        <v>0</v>
      </c>
      <c r="AF82" s="10">
        <v>0</v>
      </c>
      <c r="AG82" s="10">
        <v>0</v>
      </c>
    </row>
    <row r="83" spans="1:34" x14ac:dyDescent="0.25">
      <c r="A83" s="35" t="s">
        <v>66</v>
      </c>
      <c r="B83" s="35"/>
      <c r="C83" s="35"/>
      <c r="D83" s="35"/>
      <c r="E83" s="35"/>
      <c r="F83" s="35"/>
      <c r="G83" s="35"/>
      <c r="H83" s="27"/>
      <c r="I83" s="16"/>
      <c r="J83" s="16"/>
      <c r="R83" s="10"/>
      <c r="W83" s="10">
        <v>0</v>
      </c>
      <c r="X83" s="10">
        <v>0</v>
      </c>
      <c r="Y83" s="10">
        <v>0</v>
      </c>
      <c r="Z83" s="10">
        <v>0</v>
      </c>
      <c r="AA83" s="10">
        <v>0</v>
      </c>
      <c r="AB83" s="10">
        <v>1</v>
      </c>
      <c r="AC83" s="10">
        <v>2</v>
      </c>
      <c r="AD83" s="10">
        <v>5</v>
      </c>
      <c r="AE83" s="10">
        <v>2</v>
      </c>
      <c r="AF83" s="10">
        <v>3</v>
      </c>
      <c r="AG83" s="10">
        <v>5</v>
      </c>
    </row>
    <row r="84" spans="1:34" x14ac:dyDescent="0.25">
      <c r="A84" s="36" t="s">
        <v>67</v>
      </c>
      <c r="B84" s="13"/>
      <c r="C84" s="13"/>
      <c r="D84" s="13"/>
      <c r="E84" s="13">
        <v>0</v>
      </c>
      <c r="F84" s="13">
        <v>6</v>
      </c>
      <c r="G84" s="13">
        <v>21</v>
      </c>
      <c r="H84" s="14">
        <f>10+5</f>
        <v>15</v>
      </c>
      <c r="I84" s="15">
        <v>4</v>
      </c>
      <c r="J84" s="15">
        <f>26+4</f>
        <v>30</v>
      </c>
      <c r="K84" s="29">
        <f>19+3</f>
        <v>22</v>
      </c>
      <c r="L84" s="29">
        <f>24+3</f>
        <v>27</v>
      </c>
      <c r="M84" s="29">
        <v>16</v>
      </c>
      <c r="N84" s="29">
        <v>16</v>
      </c>
      <c r="O84" s="17">
        <v>9</v>
      </c>
      <c r="P84" s="17">
        <v>9</v>
      </c>
      <c r="Q84" s="17">
        <v>4</v>
      </c>
      <c r="R84" s="28">
        <v>12</v>
      </c>
      <c r="S84" s="28">
        <v>14</v>
      </c>
      <c r="T84" s="28">
        <v>14</v>
      </c>
      <c r="U84" s="28">
        <v>5</v>
      </c>
      <c r="V84" s="28">
        <v>5</v>
      </c>
      <c r="W84" s="28">
        <v>4</v>
      </c>
      <c r="X84" s="28">
        <v>0</v>
      </c>
      <c r="Y84" s="28">
        <v>0</v>
      </c>
      <c r="Z84" s="28">
        <v>0</v>
      </c>
      <c r="AA84" s="28">
        <v>0</v>
      </c>
      <c r="AB84" s="28">
        <v>0</v>
      </c>
      <c r="AC84" s="28">
        <v>0</v>
      </c>
      <c r="AD84" s="28">
        <v>0</v>
      </c>
      <c r="AE84" s="28">
        <v>0</v>
      </c>
      <c r="AF84" s="10">
        <v>0</v>
      </c>
      <c r="AG84" s="10">
        <v>0</v>
      </c>
    </row>
    <row r="85" spans="1:34" x14ac:dyDescent="0.25">
      <c r="A85" s="37" t="s">
        <v>68</v>
      </c>
      <c r="B85" s="37"/>
      <c r="C85" s="37"/>
      <c r="D85" s="37"/>
      <c r="E85" s="37"/>
      <c r="F85" s="37"/>
      <c r="G85" s="37"/>
      <c r="H85" s="38"/>
      <c r="I85" s="39"/>
      <c r="J85" s="39"/>
      <c r="K85" s="19"/>
      <c r="L85" s="19"/>
      <c r="M85" s="19"/>
      <c r="N85" s="19"/>
      <c r="O85" s="40"/>
      <c r="P85" s="33">
        <f t="shared" ref="P85:X85" si="3">SUM(P82:P84)</f>
        <v>23</v>
      </c>
      <c r="Q85" s="33">
        <f t="shared" si="3"/>
        <v>13</v>
      </c>
      <c r="R85" s="33">
        <f t="shared" si="3"/>
        <v>21</v>
      </c>
      <c r="S85" s="33">
        <f t="shared" si="3"/>
        <v>20</v>
      </c>
      <c r="T85" s="33">
        <f t="shared" si="3"/>
        <v>20</v>
      </c>
      <c r="U85" s="33">
        <f t="shared" si="3"/>
        <v>8</v>
      </c>
      <c r="V85" s="33">
        <f t="shared" si="3"/>
        <v>6</v>
      </c>
      <c r="W85" s="33">
        <f t="shared" si="3"/>
        <v>5</v>
      </c>
      <c r="X85" s="33">
        <f t="shared" si="3"/>
        <v>0</v>
      </c>
      <c r="Y85" s="33">
        <f t="shared" ref="Y85:AG85" si="4">SUM(Y82:Y84)</f>
        <v>0</v>
      </c>
      <c r="Z85" s="33">
        <f t="shared" si="4"/>
        <v>1</v>
      </c>
      <c r="AA85" s="33">
        <f t="shared" si="4"/>
        <v>1</v>
      </c>
      <c r="AB85" s="33">
        <f t="shared" si="4"/>
        <v>1</v>
      </c>
      <c r="AC85" s="33">
        <f t="shared" si="4"/>
        <v>2</v>
      </c>
      <c r="AD85" s="33">
        <f t="shared" si="4"/>
        <v>6</v>
      </c>
      <c r="AE85" s="33">
        <f t="shared" si="4"/>
        <v>2</v>
      </c>
      <c r="AF85" s="46">
        <f t="shared" si="4"/>
        <v>3</v>
      </c>
      <c r="AG85" s="46">
        <f t="shared" si="4"/>
        <v>5</v>
      </c>
    </row>
    <row r="86" spans="1:34" s="45" customFormat="1" ht="15.75" x14ac:dyDescent="0.25">
      <c r="A86" s="1" t="s">
        <v>69</v>
      </c>
      <c r="B86" s="1"/>
      <c r="C86" s="1"/>
      <c r="D86" s="1"/>
      <c r="E86" s="1"/>
      <c r="F86" s="1"/>
      <c r="G86" s="1"/>
      <c r="H86" s="51"/>
      <c r="I86" s="51"/>
      <c r="J86" s="52"/>
      <c r="K86" s="52"/>
      <c r="L86" s="52"/>
      <c r="M86" s="52"/>
      <c r="N86" s="52"/>
      <c r="O86" s="52"/>
      <c r="P86" s="52"/>
      <c r="Q86" s="52"/>
      <c r="R86" s="52">
        <v>0</v>
      </c>
      <c r="S86" s="52">
        <v>0</v>
      </c>
      <c r="T86" s="52">
        <v>0</v>
      </c>
      <c r="U86" s="52">
        <v>0</v>
      </c>
      <c r="V86" s="52">
        <v>0</v>
      </c>
      <c r="W86" s="52">
        <v>0</v>
      </c>
      <c r="X86" s="52">
        <v>4</v>
      </c>
      <c r="Y86" s="42">
        <v>1</v>
      </c>
      <c r="Z86" s="42">
        <v>0</v>
      </c>
      <c r="AA86" s="42">
        <v>0</v>
      </c>
      <c r="AB86" s="42">
        <v>0</v>
      </c>
      <c r="AC86" s="42">
        <v>0</v>
      </c>
      <c r="AD86" s="42">
        <v>0</v>
      </c>
      <c r="AE86" s="42">
        <v>0</v>
      </c>
      <c r="AF86" s="33">
        <v>0</v>
      </c>
      <c r="AG86" s="42">
        <v>0</v>
      </c>
      <c r="AH86" s="49"/>
    </row>
    <row r="87" spans="1:34" x14ac:dyDescent="0.25">
      <c r="A87" s="49" t="s">
        <v>70</v>
      </c>
      <c r="P87" s="19" t="e">
        <f>P31+P40+#REF!+P49+P80+#REF!+P85+P86</f>
        <v>#REF!</v>
      </c>
      <c r="Q87" s="19" t="e">
        <f>Q31+Q40+#REF!+Q49+Q80+#REF!+Q85+Q86</f>
        <v>#REF!</v>
      </c>
      <c r="R87" s="19" t="e">
        <f>R31+R40+#REF!+R49+R80+#REF!+#REF!+R85+R86</f>
        <v>#REF!</v>
      </c>
      <c r="S87" s="19" t="e">
        <f>S31+S40+#REF!+S49+S80+#REF!+S85+S86</f>
        <v>#REF!</v>
      </c>
      <c r="T87" s="19" t="e">
        <f>T31+T40+T49+T80+#REF!+T85+T86</f>
        <v>#REF!</v>
      </c>
      <c r="U87" s="19" t="e">
        <f>U31+U40+U49+U80+#REF!+U85+U86</f>
        <v>#REF!</v>
      </c>
      <c r="V87" s="19" t="e">
        <f>V31+V40+V49+V80+#REF!+V85+V86</f>
        <v>#REF!</v>
      </c>
      <c r="W87" s="19" t="e">
        <f>W31+W40+W49+W80+#REF!+W85+W86</f>
        <v>#REF!</v>
      </c>
      <c r="X87" s="47">
        <f>X31+X40+X49+X80+X85+X86</f>
        <v>163</v>
      </c>
      <c r="Y87" s="47">
        <f>Y31+Y40+Y49+Y80+Y85+Y86</f>
        <v>138</v>
      </c>
      <c r="Z87" s="47">
        <f>Z31+Z40+Z49+Z80+Z85+Z86</f>
        <v>99</v>
      </c>
      <c r="AA87" s="47">
        <f>AA31+AA40+AA49+AA80+AA85+AA86</f>
        <v>83</v>
      </c>
      <c r="AB87" s="47">
        <f>AB31+AB40+AB49+AB80+AB85+AB86</f>
        <v>118</v>
      </c>
      <c r="AC87" s="47">
        <f>AC31+AC40+AC49+AC80+AC85+AC86</f>
        <v>140</v>
      </c>
      <c r="AD87" s="47">
        <f>AD31+AD40+AD49+AD80+AD85+AD86</f>
        <v>162</v>
      </c>
      <c r="AE87" s="47">
        <f>AE31+AE40+AE49+AE80+AE85+AE86</f>
        <v>190</v>
      </c>
      <c r="AF87" s="47">
        <f>AF31+AF40+AF49+AF80+AF85+AF86</f>
        <v>198</v>
      </c>
      <c r="AG87" s="47">
        <f>AG31+AG40+AG49+AG55+AG80+AG85+AG86</f>
        <v>395</v>
      </c>
    </row>
    <row r="89" spans="1:34" x14ac:dyDescent="0.25">
      <c r="Q89" s="34"/>
    </row>
  </sheetData>
  <phoneticPr fontId="18" type="noConversion"/>
  <printOptions horizontalCentered="1" verticalCentered="1"/>
  <pageMargins left="0.75" right="0.75" top="0.75" bottom="0.75" header="0.5" footer="0.5"/>
  <pageSetup scale="68" orientation="portrait" r:id="rId1"/>
  <headerFooter alignWithMargins="0">
    <oddHeader>&amp;L&amp;"-,Bold"&amp;11&amp;K000000Program Level Data&amp;C&amp;"-,Bold"&amp;11&amp;K000000TABLE 33&amp;R&amp;"-,Bold"&amp;11&amp;K000000Enrollment Trends in Undergraduate Certificates and Programs of Study</oddHeader>
    <oddFooter xml:space="preserve">&amp;L&amp;"-,Bold"&amp;11&amp;K000000Office of Institutional Research, UMass Boston </oddFooter>
  </headerFooter>
  <rowBreaks count="1" manualBreakCount="1">
    <brk id="55" max="3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TABLE 33</vt:lpstr>
      <vt:lpstr>'TABLE 33'!Print_Area</vt:lpstr>
      <vt:lpstr>'TABLE 33'!Print_Titles</vt:lpstr>
    </vt:vector>
  </TitlesOfParts>
  <Manager/>
  <Company>UMass Boston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Kristyna Cloherty</dc:creator>
  <cp:keywords/>
  <dc:description/>
  <cp:lastModifiedBy>Awat O Osman</cp:lastModifiedBy>
  <cp:revision/>
  <cp:lastPrinted>2025-03-07T16:35:01Z</cp:lastPrinted>
  <dcterms:created xsi:type="dcterms:W3CDTF">2007-04-18T21:12:34Z</dcterms:created>
  <dcterms:modified xsi:type="dcterms:W3CDTF">2025-03-07T16:37:45Z</dcterms:modified>
  <cp:category/>
  <cp:contentStatus/>
</cp:coreProperties>
</file>