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18195" windowHeight="11760" tabRatio="832"/>
  </bookViews>
  <sheets>
    <sheet name="NSSE UMB First Year and Seniors" sheetId="2" r:id="rId1"/>
    <sheet name="Urban Consortium Questions" sheetId="1" r:id="rId2"/>
    <sheet name="Qual of Relationships UMB Peers" sheetId="3" r:id="rId3"/>
  </sheets>
  <definedNames>
    <definedName name="_xlnm.Print_Area" localSheetId="0">'NSSE UMB First Year and Seniors'!$A$1:$M$140</definedName>
    <definedName name="_xlnm.Print_Area" localSheetId="2">'Qual of Relationships UMB Peers'!$A$1:$K$41</definedName>
    <definedName name="_xlnm.Print_Area" localSheetId="1">'Urban Consortium Questions'!$A$1:$N$118</definedName>
    <definedName name="_xlnm.Print_Titles" localSheetId="0">'NSSE UMB First Year and Seniors'!$1:$2</definedName>
    <definedName name="_xlnm.Print_Titles" localSheetId="1">'Urban Consortium Questions'!$1:$2</definedName>
  </definedNames>
  <calcPr calcId="145621"/>
</workbook>
</file>

<file path=xl/calcChain.xml><?xml version="1.0" encoding="utf-8"?>
<calcChain xmlns="http://schemas.openxmlformats.org/spreadsheetml/2006/main">
  <c r="I133" i="2" l="1"/>
  <c r="C133" i="2"/>
  <c r="I130" i="2"/>
  <c r="I129" i="2"/>
  <c r="I128" i="2"/>
  <c r="I127" i="2"/>
  <c r="I126" i="2"/>
  <c r="I125" i="2"/>
  <c r="I124" i="2"/>
  <c r="I123" i="2"/>
  <c r="I122" i="2"/>
  <c r="I121" i="2"/>
  <c r="I120" i="2"/>
  <c r="I119" i="2"/>
  <c r="I114" i="2"/>
  <c r="I113" i="2"/>
  <c r="C130" i="2"/>
  <c r="C129" i="2"/>
  <c r="C128" i="2"/>
  <c r="C127" i="2"/>
  <c r="C126" i="2"/>
  <c r="C125" i="2"/>
  <c r="C124" i="2"/>
  <c r="C123" i="2"/>
  <c r="C122" i="2"/>
  <c r="C121" i="2"/>
  <c r="C120" i="2"/>
  <c r="C119" i="2"/>
  <c r="C114" i="2"/>
  <c r="C113" i="2"/>
  <c r="I112" i="2"/>
  <c r="C112" i="2"/>
  <c r="I100" i="2"/>
  <c r="I99" i="2"/>
  <c r="I98" i="2"/>
  <c r="I97" i="2"/>
  <c r="I96" i="2"/>
  <c r="I95" i="2"/>
  <c r="I94" i="2"/>
  <c r="C100" i="2"/>
  <c r="C99" i="2"/>
  <c r="C98" i="2"/>
  <c r="C97" i="2"/>
  <c r="C96" i="2"/>
  <c r="C95" i="2"/>
  <c r="C94" i="2"/>
  <c r="I54" i="2"/>
  <c r="I53" i="2"/>
  <c r="C53" i="2"/>
  <c r="C54" i="2"/>
  <c r="L58" i="2"/>
  <c r="L57" i="2"/>
  <c r="L56" i="2"/>
  <c r="L55" i="2"/>
  <c r="L54" i="2"/>
  <c r="L53" i="2"/>
  <c r="K58" i="2"/>
  <c r="K57" i="2"/>
  <c r="K56" i="2"/>
  <c r="K55" i="2"/>
  <c r="K54" i="2"/>
  <c r="K53" i="2"/>
  <c r="F58" i="2"/>
  <c r="F57" i="2"/>
  <c r="F56" i="2"/>
  <c r="F55" i="2"/>
  <c r="F54" i="2"/>
  <c r="F53" i="2"/>
  <c r="E58" i="2"/>
  <c r="E57" i="2"/>
  <c r="E56" i="2"/>
  <c r="E55" i="2"/>
  <c r="E54" i="2"/>
  <c r="E53" i="2"/>
  <c r="K117" i="1" l="1"/>
  <c r="F117" i="1"/>
  <c r="K116" i="1"/>
  <c r="F116" i="1"/>
  <c r="K115" i="1"/>
  <c r="F115" i="1"/>
  <c r="K110" i="1"/>
  <c r="F110" i="1"/>
  <c r="K109" i="1"/>
  <c r="F109" i="1"/>
  <c r="K108" i="1"/>
  <c r="F108" i="1"/>
  <c r="K104" i="1"/>
  <c r="F104" i="1"/>
  <c r="K103" i="1"/>
  <c r="F103" i="1"/>
  <c r="K102" i="1"/>
  <c r="F102" i="1"/>
  <c r="K98" i="1"/>
  <c r="F98" i="1"/>
  <c r="K97" i="1"/>
  <c r="F97" i="1"/>
  <c r="K96" i="1"/>
  <c r="F96" i="1"/>
  <c r="K92" i="1"/>
  <c r="F92" i="1"/>
  <c r="K91" i="1"/>
  <c r="F91" i="1"/>
  <c r="K90" i="1"/>
  <c r="F90" i="1"/>
  <c r="K86" i="1"/>
  <c r="F86" i="1"/>
  <c r="K85" i="1"/>
  <c r="F85" i="1"/>
  <c r="K84" i="1"/>
  <c r="F84" i="1"/>
  <c r="K80" i="1"/>
  <c r="F80" i="1"/>
  <c r="K79" i="1"/>
  <c r="F79" i="1"/>
  <c r="K78" i="1"/>
  <c r="F78" i="1"/>
  <c r="K74" i="1"/>
  <c r="F74" i="1"/>
  <c r="K73" i="1"/>
  <c r="F73" i="1"/>
  <c r="K72" i="1"/>
  <c r="F72" i="1"/>
  <c r="K68" i="1"/>
  <c r="F68" i="1"/>
  <c r="K67" i="1"/>
  <c r="F67" i="1"/>
  <c r="K66" i="1"/>
  <c r="F66" i="1"/>
  <c r="K62" i="1"/>
  <c r="F62" i="1"/>
  <c r="K61" i="1"/>
  <c r="F61" i="1"/>
  <c r="K60" i="1"/>
  <c r="F60" i="1"/>
  <c r="K56" i="1"/>
  <c r="F56" i="1"/>
  <c r="K55" i="1"/>
  <c r="F55" i="1"/>
  <c r="K50" i="1"/>
  <c r="F50" i="1"/>
  <c r="K49" i="1"/>
  <c r="F49" i="1"/>
  <c r="K43" i="1"/>
  <c r="F43" i="1"/>
  <c r="K42" i="1"/>
  <c r="F42" i="1"/>
  <c r="K41" i="1"/>
  <c r="F41" i="1"/>
  <c r="K36" i="1"/>
  <c r="F36" i="1"/>
  <c r="K35" i="1"/>
  <c r="F35" i="1"/>
  <c r="K34" i="1"/>
  <c r="F34" i="1"/>
  <c r="K29" i="1"/>
  <c r="F29" i="1"/>
  <c r="K28" i="1"/>
  <c r="F28" i="1"/>
  <c r="K27" i="1"/>
  <c r="F27" i="1"/>
  <c r="K21" i="1"/>
  <c r="F21" i="1"/>
  <c r="K20" i="1"/>
  <c r="F20" i="1"/>
  <c r="K19" i="1"/>
  <c r="F19" i="1"/>
  <c r="K14" i="1"/>
  <c r="F14" i="1"/>
  <c r="K13" i="1"/>
  <c r="F13" i="1"/>
  <c r="K12" i="1"/>
  <c r="F12" i="1"/>
  <c r="K6" i="1"/>
  <c r="F6" i="1"/>
  <c r="K5" i="1"/>
  <c r="F5" i="1"/>
  <c r="K4" i="1"/>
  <c r="F4" i="1"/>
</calcChain>
</file>

<file path=xl/sharedStrings.xml><?xml version="1.0" encoding="utf-8"?>
<sst xmlns="http://schemas.openxmlformats.org/spreadsheetml/2006/main" count="544" uniqueCount="168">
  <si>
    <t>First-Year Students</t>
  </si>
  <si>
    <t>Seniors</t>
  </si>
  <si>
    <t>Brief summary of the results</t>
  </si>
  <si>
    <t>UMB</t>
  </si>
  <si>
    <t>Urban Universities</t>
  </si>
  <si>
    <t>Difference</t>
  </si>
  <si>
    <t>A greater percentage of urban university students spend any amount of hours volunteering their time than UMB students.</t>
  </si>
  <si>
    <t>First Year Students</t>
  </si>
  <si>
    <t>UMB first-year students spend less time on campus than those at other urban universities. Consistently, more than half of the UMB students spend less than 5 hours on campus a week outside of class time. The difference in percentage of students five hours or less on campus outside of class time between UMB and other urban universities is much less for seniors.</t>
  </si>
  <si>
    <t>UMB has a larger percent of first year and senior students responding that it is somewhat likely or very likely that work or family commitments will delay the completion of undergraduate education. While urban universities have a larger percent of senior respondents providing these answers, the percent of students at either level is about the same at UMB.</t>
  </si>
  <si>
    <t>More than half of UMB first year students and seniors responded that they were somewhat or very likely to remain living in the area after completing undergraduate education. A greater portion of seniors responded somewhat or very likely compared to first year students. UMB had higher percentages of students who were somewhat or very likely to remain in the area when compared to other urban universities.</t>
  </si>
  <si>
    <t>A larger percent of both first year and senior students responded that their experiences at UMB contributed to their understanding of today's international/multicultural world compared to other urban universities.</t>
  </si>
  <si>
    <t>Not asked</t>
  </si>
  <si>
    <t>The percent of first year and senior students who believe a broad general education is moderately or very important as an outcome of college education has decreased over the years.</t>
  </si>
  <si>
    <t>The percent of first year students who believe the acquisition of job- or work-related skills is moderately or very important as an outcome of college education has decreased over the years. The percent of senior students has remained consistent.</t>
  </si>
  <si>
    <t>The percent of first year students who believe writing clearly and effectively is moderately or very important as an outcome of college education has increased over the years. The percent of senior students has remained consistent. A higher percentage of UMB first year students indicated that writing clearly and effectively is moderately or very important outcome than first year students at urban universities.</t>
  </si>
  <si>
    <t>The percent of first year and senior students who believe thinking critically and analytically is moderately or very important as an outcome of college education has decreased over the years.</t>
  </si>
  <si>
    <t>The percentage of UMB first-year and senior students who speak a language other then English at home or with family is much larger than the percentage at Urban Universities.</t>
  </si>
  <si>
    <t>Urban Consortium Questions: NSSE 2004, 2008, and 2011</t>
  </si>
  <si>
    <t>Compared to students at urban universities, the same or higher percentage of UMB students think that understanding people of other racial and ethnic backgrounds is moderately or very important.</t>
  </si>
  <si>
    <t>First Year</t>
  </si>
  <si>
    <t>Asked questions in class or contributed to class discussions</t>
  </si>
  <si>
    <t>Made a class presentation</t>
  </si>
  <si>
    <t>Prepared two or more drafts of 
a paper or assignment before turning it in</t>
  </si>
  <si>
    <t>Worked on a paper or project that required integrating ideas or information from various sources</t>
  </si>
  <si>
    <t>Included diverse perspectives (different races, religions, genders, political beliefs, etc.) in class discussions or writing assignments</t>
  </si>
  <si>
    <t>Come to class without completing readings or assignments</t>
  </si>
  <si>
    <t>Put together ideas or concepts from different courses when completing assignments or during class discussions</t>
  </si>
  <si>
    <t>Tutored or taught other students (paid or voluntary)</t>
  </si>
  <si>
    <t>Participated in a community-based project (e.g. service learning) as part of a regular course</t>
  </si>
  <si>
    <t>Used an electronic medium (listserv, chat group, Internet, instant messaging, etc.) to discuss or complete an assignment</t>
  </si>
  <si>
    <t>Used e-mail to communicate with an instructor</t>
  </si>
  <si>
    <t>Discussed grades or assignments with an instructor</t>
  </si>
  <si>
    <t>Talked about career plans with a faculty member or advisor</t>
  </si>
  <si>
    <t>Discussed ideas from your readings or classes with faculty members outside of class</t>
  </si>
  <si>
    <t>Received prompt written or oral feedback from faculty on your academic performance</t>
  </si>
  <si>
    <t>Worked harder than you thought you could to meet an instructor's standards or expectations</t>
  </si>
  <si>
    <t>Worked with faculty members on activities other than coursework (committees, orientation, student life activities, etc.)</t>
  </si>
  <si>
    <t>Discussed ideas from your readings or classes with others outside of class (students, family members, co-workers, etc.)</t>
  </si>
  <si>
    <t>Had serious conversations with students of a different race or ethnicity than your own</t>
  </si>
  <si>
    <t>Had serious conversations with students who are very different from you in terms of their religious beliefs, political opinions, or personal values</t>
  </si>
  <si>
    <t>Coursework Emphasis</t>
  </si>
  <si>
    <t>Number of assigned textbooks, books, or book-length packs of course readings</t>
  </si>
  <si>
    <t>Number of books read on 
your own (not assigned) for personal enjoyment or academic enrichment</t>
  </si>
  <si>
    <t>Attended an art exhibit, play, dance, music, theater, or other performance</t>
  </si>
  <si>
    <t>Exercised or participated in physical fitness activities</t>
  </si>
  <si>
    <t>Participated in activities to enhance your spirituality (worship, meditation, prayer, etc.)</t>
  </si>
  <si>
    <t>Examined the strengths and weaknesses of your own views on a topic or issue</t>
  </si>
  <si>
    <t>Tried to better understand someone else's views by imagining how an issue looks from his or her perspective</t>
  </si>
  <si>
    <t>Learned something that changed the way you understand an issue or concept</t>
  </si>
  <si>
    <t>Plan to Do</t>
  </si>
  <si>
    <t>Done</t>
  </si>
  <si>
    <t>Practicum, internship, field experience, co-op experience, or clinical assignment</t>
  </si>
  <si>
    <t>Community service or volunteer work</t>
  </si>
  <si>
    <t>Participate in a learning community or some other formal program where groups of students take two or more classes together</t>
  </si>
  <si>
    <t>Work on a research project with a faculty member outside of course or program requirements</t>
  </si>
  <si>
    <t>Foreign language coursework</t>
  </si>
  <si>
    <t>Study abroad</t>
  </si>
  <si>
    <t>Independent study or self-designed major</t>
  </si>
  <si>
    <t>Culminating senior 
experience (capstone course, senior project or thesis, comprehensive exam, etc.)</t>
  </si>
  <si>
    <t>Relationships (Percent rating a 1 or 2 on a 7 point scale)</t>
  </si>
  <si>
    <t>Relationships (Percent rating a 6 or 7 on a 7 point scale)</t>
  </si>
  <si>
    <t>Spending significant amounts of time studying and on academic work</t>
  </si>
  <si>
    <t>Providing the support you need to help you succeed academically</t>
  </si>
  <si>
    <t>Encouraging contact among students from different economic, social, and racial or ethnic backgrounds</t>
  </si>
  <si>
    <t>Helping you cope with your non-academic responsibilities (work, family, etc.)</t>
  </si>
  <si>
    <t>Providing the support you need to thrive socially</t>
  </si>
  <si>
    <t>Attending campus events and activities (special speakers, cultural performances, athletic events, etc.)</t>
  </si>
  <si>
    <t>Using computers in academic work</t>
  </si>
  <si>
    <t>Acquiring a broad general education</t>
  </si>
  <si>
    <t>Acquiring job or work-related knowledge and skills</t>
  </si>
  <si>
    <t>Writing clearly and 
effectively</t>
  </si>
  <si>
    <t>Speaking clearly and effectively</t>
  </si>
  <si>
    <t>Thinking critically and analytically</t>
  </si>
  <si>
    <t>Analyzing quantitative problems</t>
  </si>
  <si>
    <t>Using computing and information technology</t>
  </si>
  <si>
    <t>Working effectively with others</t>
  </si>
  <si>
    <t>Voting in local, state, or national elections</t>
  </si>
  <si>
    <t>Learning effectively on your own</t>
  </si>
  <si>
    <t>Understanding yourself</t>
  </si>
  <si>
    <t>Understanding people of 
other racial and ethnic 
backgrounds</t>
  </si>
  <si>
    <t>Solving complex real-world problems</t>
  </si>
  <si>
    <t>Developing a personal code 
of values and ethics</t>
  </si>
  <si>
    <t>Contributing to the welfare 
of your community</t>
  </si>
  <si>
    <t>Developing a deepened sense of spirituality</t>
  </si>
  <si>
    <t xml:space="preserve">                                                                                         </t>
  </si>
  <si>
    <r>
      <t xml:space="preserve">Worked with other students 
on projects </t>
    </r>
    <r>
      <rPr>
        <b/>
        <sz val="8"/>
        <rFont val="Arial"/>
        <family val="2"/>
      </rPr>
      <t>during class</t>
    </r>
  </si>
  <si>
    <r>
      <t xml:space="preserve">Worked with classmates </t>
    </r>
    <r>
      <rPr>
        <b/>
        <sz val="8"/>
        <rFont val="Arial"/>
        <family val="2"/>
      </rPr>
      <t>outside of class</t>
    </r>
    <r>
      <rPr>
        <sz val="8"/>
        <rFont val="Arial"/>
        <family val="2"/>
      </rPr>
      <t xml:space="preserve"> to prepare class assignments</t>
    </r>
  </si>
  <si>
    <r>
      <t xml:space="preserve">Coursework emphasizes: </t>
    </r>
    <r>
      <rPr>
        <b/>
        <sz val="8"/>
        <rFont val="Arial"/>
        <family val="2"/>
      </rPr>
      <t>Memorizing</t>
    </r>
    <r>
      <rPr>
        <sz val="8"/>
        <rFont val="Arial"/>
        <family val="2"/>
      </rPr>
      <t xml:space="preserve"> facts, ideas, or methods from your courses and readings</t>
    </r>
  </si>
  <si>
    <r>
      <t xml:space="preserve">Coursework emphasizes: </t>
    </r>
    <r>
      <rPr>
        <b/>
        <sz val="8"/>
        <rFont val="Arial"/>
        <family val="2"/>
      </rPr>
      <t>Analyzing</t>
    </r>
    <r>
      <rPr>
        <sz val="8"/>
        <rFont val="Arial"/>
        <family val="2"/>
      </rPr>
      <t xml:space="preserve"> the basic elements of an idea, experience, or theory</t>
    </r>
  </si>
  <si>
    <r>
      <t xml:space="preserve">Coursework emphasizes: </t>
    </r>
    <r>
      <rPr>
        <b/>
        <sz val="8"/>
        <rFont val="Arial"/>
        <family val="2"/>
      </rPr>
      <t>Synthesizing</t>
    </r>
    <r>
      <rPr>
        <sz val="8"/>
        <rFont val="Arial"/>
        <family val="2"/>
      </rPr>
      <t xml:space="preserve"> and organizing ideas, information, or experiences</t>
    </r>
  </si>
  <si>
    <r>
      <t xml:space="preserve">Coursework emphasizes: </t>
    </r>
    <r>
      <rPr>
        <b/>
        <sz val="8"/>
        <rFont val="Arial"/>
        <family val="2"/>
      </rPr>
      <t>Making judgments</t>
    </r>
    <r>
      <rPr>
        <sz val="8"/>
        <rFont val="Arial"/>
        <family val="2"/>
      </rPr>
      <t xml:space="preserve"> about the value of information, arguments, or methods</t>
    </r>
  </si>
  <si>
    <r>
      <t xml:space="preserve">Coursework emphasizes: </t>
    </r>
    <r>
      <rPr>
        <b/>
        <sz val="8"/>
        <rFont val="Arial"/>
        <family val="2"/>
      </rPr>
      <t>Applying</t>
    </r>
    <r>
      <rPr>
        <sz val="8"/>
        <rFont val="Arial"/>
        <family val="2"/>
      </rPr>
      <t xml:space="preserve"> theories or concepts to practical problems or in new situations</t>
    </r>
  </si>
  <si>
    <r>
      <t xml:space="preserve">Number of written papers or reports of </t>
    </r>
    <r>
      <rPr>
        <u/>
        <sz val="8"/>
        <rFont val="Arial"/>
        <family val="2"/>
      </rPr>
      <t>20 pages or more</t>
    </r>
  </si>
  <si>
    <r>
      <t xml:space="preserve">Number of written papers or reports </t>
    </r>
    <r>
      <rPr>
        <u/>
        <sz val="8"/>
        <rFont val="Arial"/>
        <family val="2"/>
      </rPr>
      <t>between 5 and 19 pages</t>
    </r>
  </si>
  <si>
    <r>
      <t xml:space="preserve">Number of written papers or reports of </t>
    </r>
    <r>
      <rPr>
        <u/>
        <sz val="8"/>
        <rFont val="Arial"/>
        <family val="2"/>
      </rPr>
      <t>fewer than 5 pages</t>
    </r>
  </si>
  <si>
    <r>
      <t xml:space="preserve">Number of problem sets that take you </t>
    </r>
    <r>
      <rPr>
        <b/>
        <sz val="8"/>
        <rFont val="Arial"/>
        <family val="2"/>
      </rPr>
      <t>more</t>
    </r>
    <r>
      <rPr>
        <sz val="8"/>
        <rFont val="Arial"/>
        <family val="2"/>
      </rPr>
      <t xml:space="preserve"> than an hour to complete</t>
    </r>
  </si>
  <si>
    <r>
      <t xml:space="preserve">Number of problem sets that take you </t>
    </r>
    <r>
      <rPr>
        <b/>
        <sz val="8"/>
        <rFont val="Arial"/>
        <family val="2"/>
      </rPr>
      <t>less</t>
    </r>
    <r>
      <rPr>
        <sz val="8"/>
        <rFont val="Arial"/>
        <family val="2"/>
      </rPr>
      <t xml:space="preserve"> than an hour to complete</t>
    </r>
  </si>
  <si>
    <r>
      <t xml:space="preserve">Quality of relationships with </t>
    </r>
    <r>
      <rPr>
        <u/>
        <sz val="8"/>
        <rFont val="Arial"/>
        <family val="2"/>
      </rPr>
      <t>other students</t>
    </r>
  </si>
  <si>
    <r>
      <t xml:space="preserve">Quality of relationships with </t>
    </r>
    <r>
      <rPr>
        <u/>
        <sz val="8"/>
        <rFont val="Arial"/>
        <family val="2"/>
      </rPr>
      <t>faculty members</t>
    </r>
  </si>
  <si>
    <r>
      <t xml:space="preserve">Quality of relationships with </t>
    </r>
    <r>
      <rPr>
        <u/>
        <sz val="8"/>
        <rFont val="Arial"/>
        <family val="2"/>
      </rPr>
      <t>administrative personnel and offices</t>
    </r>
  </si>
  <si>
    <t>University of Massachusetts Boston First Year and Senior Responses
NSSE 2002, 2004, 2008 and 2011</t>
  </si>
  <si>
    <t>Senior</t>
  </si>
  <si>
    <t>UMass Boston</t>
  </si>
  <si>
    <t>Number of Respondents</t>
  </si>
  <si>
    <t>Quality of Relationships (Percent rating a 5 or higher on a 7 point scale)</t>
  </si>
  <si>
    <t>FY</t>
  </si>
  <si>
    <t>Other Students</t>
  </si>
  <si>
    <t>Faculty Members</t>
  </si>
  <si>
    <t>Administrative Personnel and Offices</t>
  </si>
  <si>
    <t>NSSE Total</t>
  </si>
  <si>
    <t>Carnegie Class</t>
  </si>
  <si>
    <t>NA</t>
  </si>
  <si>
    <t>Doc Intensive</t>
  </si>
  <si>
    <t>In 2004 and 2008, almost half of first year students at UMB answered that it was somewhat or very likely that financial problems would delay them in completing undergraduate education. A smaller proportion of senior students responded similarly. Except for seniors in 2008, a larger percent of UMB students responded that financial problems would somewhat or very likely delay their undergraduate degree completion.</t>
  </si>
  <si>
    <t>More than half of the first year students (UMB and Urban Universities) responded they thought it would take them four years or less to complete undergraduate studies. About 75% of seniors responded that it would be more than 4 years. First-year students intend to graduate in 4 years or less, but it does not appear that many of them do so.</t>
  </si>
  <si>
    <t>A larger percent of both first year and senior students responded that their experiences at UMB quite a bit or very much contributed to their ability to work effectively in diverse/cross-cultural settings when compared to  other urban universities.</t>
  </si>
  <si>
    <t xml:space="preserve">The percent of students who indicated that developing computer and IT skills was moderately or very important has decreased for first year students at UMB and urban universities. </t>
  </si>
  <si>
    <t>Working effectively with others as an outcome of college was moderately or very important to UMB and Urban University students and the differences between the percentages of the two groups was 2% at most.</t>
  </si>
  <si>
    <t xml:space="preserve">The percent of students who indicated that developing the ability to make informed decisions as a citizen was moderately or very important has decreased for first year students at UMB and urban universities. </t>
  </si>
  <si>
    <t>Except for 2008 first year students, a lower percentage of UMB students characterize the support they receive for going to college by family and friends as somewhat or very supportive compared to those at urban universities.</t>
  </si>
  <si>
    <r>
      <t>Reading and Writing</t>
    </r>
    <r>
      <rPr>
        <b/>
        <sz val="8"/>
        <rFont val="Arial"/>
        <family val="2"/>
      </rPr>
      <t xml:space="preserve">
</t>
    </r>
    <r>
      <rPr>
        <b/>
        <i/>
        <sz val="8"/>
        <rFont val="Arial"/>
        <family val="2"/>
      </rPr>
      <t>(Reading &amp; Writing Scale: 1=none 2 = 1-4, 3= 5-10, 4=11-20, 5 = &gt;20)
(Problem Set Scale: 1=none 2 = 1-2, 3= 3-4, 4= 5-6, 5 = &gt;6)</t>
    </r>
  </si>
  <si>
    <t>During the current school year, about how often have you done each of the
 following?</t>
  </si>
  <si>
    <t>% Responding "Often" or "Very Often</t>
  </si>
  <si>
    <t>% Responding "Quite a Bit" or "Very Much"</t>
  </si>
  <si>
    <r>
      <t xml:space="preserve">Preparing for class (studying, reading, writing, doing homework or lab work, analyzing data, rehearsing, and other academic activities) 
</t>
    </r>
    <r>
      <rPr>
        <i/>
        <sz val="8"/>
        <rFont val="Arial"/>
        <family val="2"/>
      </rPr>
      <t>(% more than 10 hrs)</t>
    </r>
  </si>
  <si>
    <r>
      <t xml:space="preserve">Working for pay </t>
    </r>
    <r>
      <rPr>
        <u/>
        <sz val="8"/>
        <rFont val="Arial"/>
        <family val="2"/>
      </rPr>
      <t>on campus</t>
    </r>
    <r>
      <rPr>
        <i/>
        <sz val="8"/>
        <rFont val="Arial"/>
        <family val="2"/>
      </rPr>
      <t xml:space="preserve"> (% at all)</t>
    </r>
  </si>
  <si>
    <r>
      <t xml:space="preserve">Working for pay </t>
    </r>
    <r>
      <rPr>
        <u/>
        <sz val="8"/>
        <rFont val="Arial"/>
        <family val="2"/>
      </rPr>
      <t>off campus</t>
    </r>
    <r>
      <rPr>
        <i/>
        <sz val="8"/>
        <rFont val="Arial"/>
        <family val="2"/>
      </rPr>
      <t xml:space="preserve"> 
(% more than 20 hrs)</t>
    </r>
  </si>
  <si>
    <r>
      <t>Participating in co-curricular activities (organizations, campus publications, student government, fraternity or sorority, intercollegiate or intramural sports, etc.)</t>
    </r>
    <r>
      <rPr>
        <i/>
        <sz val="8"/>
        <rFont val="Arial"/>
        <family val="2"/>
      </rPr>
      <t xml:space="preserve"> (% any time spent)</t>
    </r>
  </si>
  <si>
    <r>
      <t xml:space="preserve">Relaxing and socializing (watching TV, partying, etc.) </t>
    </r>
    <r>
      <rPr>
        <i/>
        <sz val="8"/>
        <rFont val="Arial"/>
        <family val="2"/>
      </rPr>
      <t>(% 20 hrs or less)</t>
    </r>
  </si>
  <si>
    <r>
      <t>Providing care for dependents living with you (parents, children, spouse, etc.)</t>
    </r>
    <r>
      <rPr>
        <i/>
        <sz val="8"/>
        <rFont val="Arial"/>
        <family val="2"/>
      </rPr>
      <t xml:space="preserve"> (% any time spent)</t>
    </r>
  </si>
  <si>
    <r>
      <t>Commuting to class (driving, walking, etc.)</t>
    </r>
    <r>
      <rPr>
        <i/>
        <sz val="8"/>
        <rFont val="Arial"/>
        <family val="2"/>
      </rPr>
      <t xml:space="preserve"> 
(% more than 10 hrs)</t>
    </r>
  </si>
  <si>
    <r>
      <t xml:space="preserve">About how many hours do you spend in a typical week engaging in community service or some other volunteer activity off campus?
</t>
    </r>
    <r>
      <rPr>
        <i/>
        <sz val="8"/>
        <rFont val="Arial"/>
        <family val="2"/>
      </rPr>
      <t>(% reporting ANY hours)</t>
    </r>
  </si>
  <si>
    <r>
      <t xml:space="preserve">About how many hours do you spend in a typical week on your university’s campus outside of time spent in class?
</t>
    </r>
    <r>
      <rPr>
        <i/>
        <sz val="8"/>
        <rFont val="Arial"/>
        <family val="2"/>
      </rPr>
      <t>(% Reporting 5 hours or less)</t>
    </r>
  </si>
  <si>
    <r>
      <t xml:space="preserve">How likely is it that your work or family commitments will delay you in completing your undergraduate education?
</t>
    </r>
    <r>
      <rPr>
        <i/>
        <sz val="8"/>
        <rFont val="Arial"/>
        <family val="2"/>
      </rPr>
      <t>(% responding somewhat likely and very likely)</t>
    </r>
  </si>
  <si>
    <r>
      <t xml:space="preserve">How likely is it that financial problems will delay you in completing your undergraduate education?
</t>
    </r>
    <r>
      <rPr>
        <i/>
        <sz val="8"/>
        <rFont val="Arial"/>
        <family val="2"/>
      </rPr>
      <t>(% responding somewhat likely and very likely)</t>
    </r>
  </si>
  <si>
    <r>
      <t xml:space="preserve">By the time that you expect to receive your bachelor’s degree, how long will it have taken, from when you first started attending college, to complete your undergraduate studies?
</t>
    </r>
    <r>
      <rPr>
        <i/>
        <sz val="8"/>
        <rFont val="Arial"/>
        <family val="2"/>
      </rPr>
      <t>(% responding more than 4 years)</t>
    </r>
  </si>
  <si>
    <r>
      <t xml:space="preserve">How likely is it that you will remain living in the area after you complete your undergraduate education?
</t>
    </r>
    <r>
      <rPr>
        <i/>
        <sz val="8"/>
        <rFont val="Arial"/>
        <family val="2"/>
      </rPr>
      <t>(% responding very likely or somewhat likely)</t>
    </r>
  </si>
  <si>
    <r>
      <t xml:space="preserve">To what extent have your experiences at this institution contributed to your understanding of today's international/multicultural world?
</t>
    </r>
    <r>
      <rPr>
        <i/>
        <sz val="8"/>
        <rFont val="Arial"/>
        <family val="2"/>
      </rPr>
      <t>(% responding quite a bit or very much)</t>
    </r>
  </si>
  <si>
    <r>
      <t xml:space="preserve">To what extent have your experiences at this institution contributed to your ability to work effectively in diverse/cross-cultural settings?
</t>
    </r>
    <r>
      <rPr>
        <i/>
        <sz val="8"/>
        <rFont val="Arial"/>
        <family val="2"/>
      </rPr>
      <t>(% quite a bit or very much)</t>
    </r>
  </si>
  <si>
    <r>
      <t xml:space="preserve">As an outcome of your college education, how important to you is acquiring a broad general education? 
</t>
    </r>
    <r>
      <rPr>
        <i/>
        <sz val="8"/>
        <rFont val="Arial"/>
        <family val="2"/>
      </rPr>
      <t>(% answering moderately or very important)</t>
    </r>
  </si>
  <si>
    <r>
      <t xml:space="preserve">As an outcome of your college education, how important to you is acquiring job- or work-related knowledge and skills?
</t>
    </r>
    <r>
      <rPr>
        <i/>
        <sz val="8"/>
        <rFont val="Arial"/>
        <family val="2"/>
      </rPr>
      <t>(% answering moderately or very important)</t>
    </r>
  </si>
  <si>
    <r>
      <t xml:space="preserve">As an outcome of your college education, how important to you is writing clearly and effectively?
</t>
    </r>
    <r>
      <rPr>
        <i/>
        <sz val="8"/>
        <rFont val="Arial"/>
        <family val="2"/>
      </rPr>
      <t>(% answering moderately or very important)</t>
    </r>
  </si>
  <si>
    <r>
      <t xml:space="preserve">As an outcome of your college education, how important to you is thinking critically and analytically?
</t>
    </r>
    <r>
      <rPr>
        <i/>
        <sz val="8"/>
        <rFont val="Arial"/>
        <family val="2"/>
      </rPr>
      <t>(% answering moderately or very important)</t>
    </r>
  </si>
  <si>
    <r>
      <t xml:space="preserve">As an outcome of your college education, how important to you is developing computer and information technology skills?
</t>
    </r>
    <r>
      <rPr>
        <i/>
        <sz val="8"/>
        <rFont val="Arial"/>
        <family val="2"/>
      </rPr>
      <t>(% answering moderately or very important)</t>
    </r>
  </si>
  <si>
    <r>
      <t xml:space="preserve">As an outcome of your college education, how important to you is working effectively with others?
</t>
    </r>
    <r>
      <rPr>
        <i/>
        <sz val="8"/>
        <rFont val="Arial"/>
        <family val="2"/>
      </rPr>
      <t>(% answering moderately or very important)</t>
    </r>
  </si>
  <si>
    <r>
      <t xml:space="preserve">As an outcome of your college education, how important to you is developing your ability to make informed decisions as a citizen?
</t>
    </r>
    <r>
      <rPr>
        <i/>
        <sz val="8"/>
        <rFont val="Arial"/>
        <family val="2"/>
      </rPr>
      <t>(% answering moderately or very important)</t>
    </r>
  </si>
  <si>
    <r>
      <t xml:space="preserve">As an outcome of your college education, how important to you is understanding people of other racial and ethnic backgrounds?
</t>
    </r>
    <r>
      <rPr>
        <i/>
        <sz val="8"/>
        <rFont val="Arial"/>
        <family val="2"/>
      </rPr>
      <t>(% answering moderately or very important)</t>
    </r>
  </si>
  <si>
    <r>
      <t xml:space="preserve">How would you characterize the support you receive for going to college from your close friends and family?
</t>
    </r>
    <r>
      <rPr>
        <i/>
        <sz val="8"/>
        <rFont val="Arial"/>
        <family val="2"/>
      </rPr>
      <t>(% answering somewhat supportive or very supportive)</t>
    </r>
  </si>
  <si>
    <r>
      <t>Do you usually speak a language other than English at home or with family?
(</t>
    </r>
    <r>
      <rPr>
        <i/>
        <sz val="8"/>
        <rFont val="Arial"/>
        <family val="2"/>
      </rPr>
      <t>% Responding yes)</t>
    </r>
  </si>
  <si>
    <t>% Responding "Quite a bit" or "Very Much"</t>
  </si>
  <si>
    <t xml:space="preserve">In your experience at your institution during the current school year, about how often have you done each of the following? </t>
  </si>
  <si>
    <r>
      <t xml:space="preserve">Institution Emphasizes
</t>
    </r>
    <r>
      <rPr>
        <b/>
        <i/>
        <sz val="8"/>
        <rFont val="Arial"/>
        <family val="2"/>
      </rPr>
      <t xml:space="preserve"> </t>
    </r>
  </si>
  <si>
    <r>
      <t xml:space="preserve">Which of the following have you done or do you plan to do before you graduate from your institution? </t>
    </r>
    <r>
      <rPr>
        <b/>
        <i/>
        <sz val="10"/>
        <rFont val="Arial"/>
        <family val="2"/>
      </rPr>
      <t xml:space="preserve">
Response Choices: Have not decided, Do not plan to do, Plan to do; Done.</t>
    </r>
  </si>
  <si>
    <r>
      <t xml:space="preserve">Select the circle that best represents the quality of your relationships with people at your institution. 
</t>
    </r>
    <r>
      <rPr>
        <b/>
        <i/>
        <sz val="10"/>
        <rFont val="Arial"/>
        <family val="2"/>
      </rPr>
      <t>1=Unfriendly, Unsupportive, Sense of alienation to 7=Friendly, Supportive, Sense of belonging</t>
    </r>
  </si>
  <si>
    <t>% Responding Sometimes, Often, Very Often</t>
  </si>
  <si>
    <t>2002*</t>
  </si>
  <si>
    <t>*Only Carnegie Class Frequencies Available. Questions were experimental in 2002.</t>
  </si>
  <si>
    <t>About how many hours do you spend in a typical 7-day week doing each of the following?</t>
  </si>
  <si>
    <t>To what extent does your institution emphasize each of the following?</t>
  </si>
  <si>
    <r>
      <t xml:space="preserve">Overall, how would you evaluate the quality of academic advising you have received at your institution? 
</t>
    </r>
    <r>
      <rPr>
        <i/>
        <sz val="8"/>
        <rFont val="Arial"/>
        <family val="2"/>
      </rPr>
      <t>% Responding Good or Excellent</t>
    </r>
  </si>
  <si>
    <r>
      <t xml:space="preserve">How would you evaluate your entire educational experience at this institution?
</t>
    </r>
    <r>
      <rPr>
        <i/>
        <sz val="8"/>
        <rFont val="Arial"/>
        <family val="2"/>
      </rPr>
      <t>% Responding Good or Excellent</t>
    </r>
  </si>
  <si>
    <r>
      <t>If you could start over again, would you go to the</t>
    </r>
    <r>
      <rPr>
        <i/>
        <sz val="8"/>
        <rFont val="Arial"/>
        <family val="2"/>
      </rPr>
      <t xml:space="preserve"> same institution</t>
    </r>
    <r>
      <rPr>
        <sz val="8"/>
        <rFont val="Arial"/>
        <family val="2"/>
      </rPr>
      <t xml:space="preserve"> you are now attending?</t>
    </r>
    <r>
      <rPr>
        <i/>
        <sz val="8"/>
        <rFont val="Arial"/>
        <family val="2"/>
      </rPr>
      <t xml:space="preserve">
% Responding Probably yes or Definitely yes</t>
    </r>
  </si>
  <si>
    <t xml:space="preserve">During the current school year, how much has your coursework emphasized the following mental activities? </t>
  </si>
  <si>
    <t>Done or Plan to Do*</t>
  </si>
  <si>
    <t>*In 2002, the question was "which of the following have you done or do you plan to do before you graduate from this institution?" Table lists percent of students who answered "Yes."</t>
  </si>
  <si>
    <t>Which of the following have you done or do you plan to do before you graduate from your institution?</t>
  </si>
  <si>
    <t xml:space="preserve">Which of the following have you done or do you plan to do before you graduate from your institution?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</si>
</sst>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4" x14ac:knownFonts="1">
    <font>
      <sz val="11"/>
      <color theme="1"/>
      <name val="Calibri"/>
      <family val="2"/>
      <scheme val="minor"/>
    </font>
    <font>
      <sz val="10"/>
      <name val="Arial"/>
      <family val="2"/>
    </font>
    <font>
      <b/>
      <sz val="8"/>
      <color theme="0"/>
      <name val="Arial"/>
      <family val="2"/>
    </font>
    <font>
      <sz val="8"/>
      <name val="Arial"/>
      <family val="2"/>
    </font>
    <font>
      <b/>
      <sz val="12"/>
      <name val="Arial"/>
      <family val="2"/>
    </font>
    <font>
      <b/>
      <sz val="10"/>
      <name val="Arial"/>
      <family val="2"/>
    </font>
    <font>
      <i/>
      <sz val="10"/>
      <name val="Arial"/>
      <family val="2"/>
    </font>
    <font>
      <sz val="11"/>
      <color theme="1"/>
      <name val="Arial"/>
      <family val="2"/>
    </font>
    <font>
      <b/>
      <sz val="8"/>
      <name val="Arial"/>
      <family val="2"/>
    </font>
    <font>
      <u/>
      <sz val="8"/>
      <name val="Arial"/>
      <family val="2"/>
    </font>
    <font>
      <i/>
      <sz val="8"/>
      <name val="Arial"/>
      <family val="2"/>
    </font>
    <font>
      <b/>
      <sz val="14"/>
      <color theme="1"/>
      <name val="Arial"/>
      <family val="2"/>
    </font>
    <font>
      <b/>
      <sz val="12"/>
      <color theme="0"/>
      <name val="Arial"/>
      <family val="2"/>
    </font>
    <font>
      <sz val="11"/>
      <color theme="0"/>
      <name val="Arial"/>
      <family val="2"/>
    </font>
    <font>
      <sz val="12"/>
      <color theme="0"/>
      <name val="Arial"/>
      <family val="2"/>
    </font>
    <font>
      <sz val="10"/>
      <color theme="1"/>
      <name val="Arial"/>
      <family val="2"/>
    </font>
    <font>
      <sz val="11"/>
      <name val="Arial"/>
      <family val="2"/>
    </font>
    <font>
      <b/>
      <sz val="11"/>
      <name val="Arial"/>
      <family val="2"/>
    </font>
    <font>
      <i/>
      <sz val="10"/>
      <color theme="1"/>
      <name val="Arial"/>
      <family val="2"/>
    </font>
    <font>
      <b/>
      <i/>
      <sz val="10"/>
      <color theme="1"/>
      <name val="Arial"/>
      <family val="2"/>
    </font>
    <font>
      <b/>
      <i/>
      <sz val="11"/>
      <color theme="1"/>
      <name val="Arial"/>
      <family val="2"/>
    </font>
    <font>
      <b/>
      <i/>
      <sz val="10"/>
      <name val="Arial"/>
      <family val="2"/>
    </font>
    <font>
      <b/>
      <i/>
      <sz val="8"/>
      <name val="Arial"/>
      <family val="2"/>
    </font>
    <font>
      <b/>
      <i/>
      <sz val="8"/>
      <color theme="1"/>
      <name val="Arial"/>
      <family val="2"/>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12">
    <border>
      <left/>
      <right/>
      <top/>
      <bottom/>
      <diagonal/>
    </border>
    <border>
      <left/>
      <right/>
      <top style="hair">
        <color indexed="22"/>
      </top>
      <bottom/>
      <diagonal/>
    </border>
    <border>
      <left/>
      <right/>
      <top style="thick">
        <color indexed="64"/>
      </top>
      <bottom/>
      <diagonal/>
    </border>
    <border>
      <left/>
      <right/>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xf numFmtId="9" fontId="1" fillId="0" borderId="0" applyFont="0" applyFill="0" applyBorder="0" applyAlignment="0" applyProtection="0"/>
  </cellStyleXfs>
  <cellXfs count="112">
    <xf numFmtId="0" fontId="0" fillId="0" borderId="0" xfId="0"/>
    <xf numFmtId="0" fontId="2" fillId="2" borderId="0" xfId="1" applyFont="1" applyFill="1" applyBorder="1" applyAlignment="1">
      <alignment horizontal="left" vertical="top" wrapText="1"/>
    </xf>
    <xf numFmtId="0" fontId="2" fillId="2" borderId="0" xfId="0" applyFont="1" applyFill="1"/>
    <xf numFmtId="3" fontId="2" fillId="2" borderId="0" xfId="1" applyNumberFormat="1" applyFont="1" applyFill="1" applyBorder="1"/>
    <xf numFmtId="9" fontId="2" fillId="2" borderId="0" xfId="2" applyNumberFormat="1" applyFont="1" applyFill="1" applyBorder="1"/>
    <xf numFmtId="0" fontId="3" fillId="0" borderId="0" xfId="0" applyFont="1"/>
    <xf numFmtId="9" fontId="3" fillId="0" borderId="0" xfId="2" applyNumberFormat="1" applyFont="1" applyFill="1" applyBorder="1"/>
    <xf numFmtId="0" fontId="3" fillId="2" borderId="0" xfId="0" applyFont="1" applyFill="1"/>
    <xf numFmtId="9" fontId="3" fillId="0" borderId="0" xfId="2" applyFont="1"/>
    <xf numFmtId="49" fontId="3" fillId="0" borderId="0" xfId="1" applyNumberFormat="1" applyFont="1" applyFill="1" applyBorder="1" applyAlignment="1">
      <alignment horizontal="right"/>
    </xf>
    <xf numFmtId="9" fontId="3" fillId="0" borderId="0" xfId="0" applyNumberFormat="1" applyFont="1"/>
    <xf numFmtId="0" fontId="3" fillId="0" borderId="2" xfId="0" applyFont="1" applyBorder="1"/>
    <xf numFmtId="0" fontId="3" fillId="2" borderId="2" xfId="0" applyFont="1" applyFill="1" applyBorder="1"/>
    <xf numFmtId="0" fontId="3" fillId="0" borderId="0" xfId="0" applyFont="1" applyFill="1" applyBorder="1" applyAlignment="1">
      <alignment horizontal="left" vertical="top" wrapText="1"/>
    </xf>
    <xf numFmtId="3" fontId="1" fillId="0" borderId="0" xfId="0" applyNumberFormat="1" applyFont="1" applyFill="1" applyBorder="1" applyAlignment="1">
      <alignment horizontal="left"/>
    </xf>
    <xf numFmtId="0" fontId="17"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1" fillId="0" borderId="7" xfId="0" applyFont="1" applyBorder="1"/>
    <xf numFmtId="0" fontId="5" fillId="3" borderId="0" xfId="0" applyFont="1" applyFill="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1" fillId="0" borderId="7" xfId="0" applyFont="1" applyBorder="1" applyAlignment="1">
      <alignment vertical="center" wrapText="1"/>
    </xf>
    <xf numFmtId="9" fontId="1" fillId="3" borderId="0" xfId="0" applyNumberFormat="1" applyFont="1" applyFill="1" applyBorder="1" applyAlignment="1">
      <alignment horizontal="center" vertical="center"/>
    </xf>
    <xf numFmtId="9" fontId="1" fillId="0" borderId="0" xfId="0" applyNumberFormat="1" applyFont="1" applyBorder="1" applyAlignment="1">
      <alignment horizontal="center" vertical="center"/>
    </xf>
    <xf numFmtId="9" fontId="1" fillId="0" borderId="8" xfId="0" applyNumberFormat="1" applyFont="1" applyBorder="1" applyAlignment="1">
      <alignment horizontal="center" vertical="center"/>
    </xf>
    <xf numFmtId="0" fontId="1" fillId="0" borderId="9" xfId="0" applyFont="1" applyBorder="1" applyAlignment="1">
      <alignment vertical="center" wrapText="1"/>
    </xf>
    <xf numFmtId="9" fontId="1" fillId="3" borderId="10" xfId="0" applyNumberFormat="1" applyFont="1" applyFill="1" applyBorder="1" applyAlignment="1">
      <alignment horizontal="center" vertical="center"/>
    </xf>
    <xf numFmtId="9" fontId="1" fillId="0" borderId="10" xfId="0" applyNumberFormat="1" applyFont="1" applyBorder="1" applyAlignment="1">
      <alignment horizontal="center" vertical="center"/>
    </xf>
    <xf numFmtId="9" fontId="1" fillId="0" borderId="11" xfId="0" applyNumberFormat="1" applyFont="1" applyBorder="1" applyAlignment="1">
      <alignment horizontal="center" vertical="center"/>
    </xf>
    <xf numFmtId="0" fontId="1" fillId="0" borderId="0" xfId="0" applyFont="1"/>
    <xf numFmtId="0" fontId="1" fillId="0" borderId="0" xfId="0" applyFont="1" applyAlignment="1">
      <alignment horizontal="center"/>
    </xf>
    <xf numFmtId="0" fontId="5" fillId="0" borderId="5" xfId="0" applyFont="1" applyBorder="1" applyAlignment="1">
      <alignment horizontal="center" vertical="center"/>
    </xf>
    <xf numFmtId="0" fontId="1" fillId="0" borderId="5" xfId="0" applyFont="1" applyBorder="1" applyAlignment="1">
      <alignment horizontal="center"/>
    </xf>
    <xf numFmtId="0" fontId="1" fillId="0" borderId="6" xfId="0" applyFont="1" applyBorder="1" applyAlignment="1">
      <alignment horizontal="center"/>
    </xf>
    <xf numFmtId="0" fontId="1" fillId="0" borderId="5" xfId="0" applyFont="1" applyBorder="1" applyAlignment="1">
      <alignment horizontal="center" vertical="center"/>
    </xf>
    <xf numFmtId="0" fontId="1" fillId="3" borderId="0" xfId="0" applyFont="1" applyFill="1" applyBorder="1" applyAlignment="1">
      <alignment horizontal="center"/>
    </xf>
    <xf numFmtId="0" fontId="1" fillId="0" borderId="0" xfId="0" applyFont="1" applyBorder="1" applyAlignment="1">
      <alignment horizontal="center"/>
    </xf>
    <xf numFmtId="0" fontId="1" fillId="3" borderId="10" xfId="0" applyFont="1" applyFill="1" applyBorder="1" applyAlignment="1">
      <alignment horizontal="center"/>
    </xf>
    <xf numFmtId="0" fontId="1" fillId="0" borderId="10" xfId="0" applyFont="1" applyBorder="1" applyAlignment="1">
      <alignment horizontal="center"/>
    </xf>
    <xf numFmtId="0" fontId="1" fillId="0" borderId="8" xfId="0" applyFont="1" applyBorder="1" applyAlignment="1">
      <alignment horizontal="center"/>
    </xf>
    <xf numFmtId="0" fontId="1" fillId="0" borderId="11" xfId="0" applyFont="1" applyBorder="1" applyAlignment="1">
      <alignment horizontal="center"/>
    </xf>
    <xf numFmtId="0" fontId="0" fillId="3" borderId="0" xfId="0" applyFill="1"/>
    <xf numFmtId="0" fontId="22" fillId="0" borderId="0" xfId="0" applyFont="1" applyFill="1" applyBorder="1" applyAlignment="1">
      <alignment horizontal="left" wrapText="1"/>
    </xf>
    <xf numFmtId="0" fontId="4" fillId="0" borderId="0" xfId="0" applyFont="1" applyFill="1" applyBorder="1" applyAlignment="1">
      <alignment horizontal="left" vertical="top" wrapText="1"/>
    </xf>
    <xf numFmtId="0" fontId="7" fillId="3" borderId="0" xfId="0" applyFont="1" applyFill="1" applyBorder="1"/>
    <xf numFmtId="0" fontId="7" fillId="0" borderId="0" xfId="0" applyFont="1" applyBorder="1"/>
    <xf numFmtId="0" fontId="4" fillId="2" borderId="0" xfId="0" applyFont="1" applyFill="1" applyBorder="1"/>
    <xf numFmtId="0" fontId="14" fillId="2" borderId="0" xfId="0" applyFont="1" applyFill="1" applyBorder="1" applyAlignment="1">
      <alignment horizontal="center"/>
    </xf>
    <xf numFmtId="0" fontId="4" fillId="0" borderId="0" xfId="0" applyFont="1" applyBorder="1"/>
    <xf numFmtId="0" fontId="5" fillId="2" borderId="0" xfId="0" applyFont="1" applyFill="1" applyBorder="1"/>
    <xf numFmtId="0" fontId="5" fillId="0" borderId="0" xfId="0" applyFont="1" applyBorder="1"/>
    <xf numFmtId="1" fontId="5" fillId="0" borderId="0" xfId="0" applyNumberFormat="1" applyFont="1" applyBorder="1" applyAlignment="1">
      <alignment horizontal="center"/>
    </xf>
    <xf numFmtId="0" fontId="7" fillId="2" borderId="0" xfId="0" applyFont="1" applyFill="1" applyBorder="1" applyAlignment="1"/>
    <xf numFmtId="0" fontId="5" fillId="0" borderId="0" xfId="0" applyFont="1" applyBorder="1" applyAlignment="1">
      <alignment horizontal="center"/>
    </xf>
    <xf numFmtId="1" fontId="6" fillId="0" borderId="0" xfId="0" applyNumberFormat="1" applyFont="1" applyBorder="1" applyAlignment="1">
      <alignment horizontal="center"/>
    </xf>
    <xf numFmtId="0" fontId="6" fillId="0" borderId="0" xfId="0" applyFont="1" applyBorder="1" applyAlignment="1">
      <alignment horizontal="center"/>
    </xf>
    <xf numFmtId="0" fontId="7" fillId="2" borderId="0" xfId="0" applyFont="1" applyFill="1" applyBorder="1"/>
    <xf numFmtId="9" fontId="15" fillId="0" borderId="0" xfId="0" applyNumberFormat="1" applyFont="1" applyBorder="1" applyAlignment="1">
      <alignment horizontal="center"/>
    </xf>
    <xf numFmtId="0" fontId="23" fillId="0" borderId="0" xfId="0" applyFont="1" applyBorder="1"/>
    <xf numFmtId="9" fontId="7" fillId="0" borderId="0" xfId="0" applyNumberFormat="1" applyFont="1" applyBorder="1" applyAlignment="1">
      <alignment horizontal="center"/>
    </xf>
    <xf numFmtId="2" fontId="15" fillId="0" borderId="0" xfId="0" applyNumberFormat="1" applyFont="1" applyBorder="1" applyAlignment="1">
      <alignment horizontal="center"/>
    </xf>
    <xf numFmtId="0" fontId="20" fillId="2" borderId="0" xfId="0" applyFont="1" applyFill="1" applyBorder="1" applyAlignment="1">
      <alignment horizontal="left" wrapText="1"/>
    </xf>
    <xf numFmtId="0" fontId="19" fillId="0" borderId="0" xfId="0" applyFont="1" applyBorder="1" applyAlignment="1">
      <alignment horizontal="left" vertical="top"/>
    </xf>
    <xf numFmtId="9" fontId="15" fillId="0" borderId="0" xfId="2" applyFont="1" applyBorder="1" applyAlignment="1">
      <alignment horizontal="center"/>
    </xf>
    <xf numFmtId="0" fontId="3" fillId="2" borderId="0" xfId="0" applyFont="1" applyFill="1" applyBorder="1" applyAlignment="1">
      <alignment horizontal="left" vertical="top" wrapText="1"/>
    </xf>
    <xf numFmtId="0" fontId="16" fillId="2" borderId="0" xfId="0" applyFont="1" applyFill="1" applyBorder="1" applyAlignment="1"/>
    <xf numFmtId="0" fontId="5" fillId="0" borderId="0" xfId="0" applyFont="1" applyFill="1" applyBorder="1" applyAlignment="1">
      <alignment horizontal="left" vertical="top" wrapText="1"/>
    </xf>
    <xf numFmtId="9" fontId="15" fillId="0" borderId="0" xfId="2" applyFont="1" applyBorder="1"/>
    <xf numFmtId="9" fontId="7" fillId="2" borderId="0" xfId="0" applyNumberFormat="1" applyFont="1" applyFill="1" applyBorder="1" applyAlignment="1">
      <alignment horizontal="center"/>
    </xf>
    <xf numFmtId="0" fontId="7" fillId="2" borderId="0" xfId="0" applyFont="1" applyFill="1" applyBorder="1" applyAlignment="1">
      <alignment horizontal="center"/>
    </xf>
    <xf numFmtId="0" fontId="17" fillId="0" borderId="0" xfId="0" applyFont="1" applyFill="1" applyBorder="1" applyAlignment="1">
      <alignment horizontal="left" vertical="top" wrapText="1"/>
    </xf>
    <xf numFmtId="0" fontId="7" fillId="0" borderId="0" xfId="0" applyFont="1" applyBorder="1" applyAlignment="1">
      <alignment horizontal="center"/>
    </xf>
    <xf numFmtId="0" fontId="15" fillId="0" borderId="0" xfId="0" applyFont="1" applyFill="1" applyBorder="1" applyAlignment="1">
      <alignment horizontal="right"/>
    </xf>
    <xf numFmtId="0" fontId="15" fillId="0" borderId="0" xfId="0" applyFont="1" applyFill="1" applyBorder="1" applyAlignment="1">
      <alignment horizontal="left"/>
    </xf>
    <xf numFmtId="0" fontId="7" fillId="0" borderId="0" xfId="0" applyFont="1" applyBorder="1" applyAlignment="1"/>
    <xf numFmtId="0" fontId="3" fillId="0" borderId="0" xfId="0" applyFont="1" applyBorder="1"/>
    <xf numFmtId="0" fontId="3" fillId="2" borderId="0" xfId="0" applyFont="1" applyFill="1" applyBorder="1"/>
    <xf numFmtId="9" fontId="3" fillId="0" borderId="0" xfId="2" applyFont="1" applyBorder="1"/>
    <xf numFmtId="9" fontId="3" fillId="0" borderId="0" xfId="0" applyNumberFormat="1" applyFont="1" applyBorder="1"/>
    <xf numFmtId="0" fontId="3" fillId="0" borderId="10" xfId="0" applyFont="1" applyBorder="1"/>
    <xf numFmtId="0" fontId="3" fillId="2" borderId="10" xfId="0" applyFont="1" applyFill="1" applyBorder="1"/>
    <xf numFmtId="164" fontId="6" fillId="0" borderId="0" xfId="0" applyNumberFormat="1" applyFont="1" applyFill="1" applyBorder="1" applyAlignment="1">
      <alignment horizontal="left" wrapText="1"/>
    </xf>
    <xf numFmtId="0" fontId="6" fillId="0" borderId="0" xfId="0" applyFont="1" applyBorder="1" applyAlignment="1">
      <alignment horizontal="left" wrapText="1"/>
    </xf>
    <xf numFmtId="9" fontId="15" fillId="0" borderId="0" xfId="2" applyFont="1" applyBorder="1" applyAlignment="1">
      <alignment horizontal="center"/>
    </xf>
    <xf numFmtId="9" fontId="15" fillId="0" borderId="0" xfId="0" applyNumberFormat="1" applyFont="1" applyBorder="1" applyAlignment="1">
      <alignment horizontal="center"/>
    </xf>
    <xf numFmtId="1" fontId="5" fillId="0" borderId="0" xfId="0" applyNumberFormat="1" applyFont="1" applyBorder="1" applyAlignment="1">
      <alignment horizontal="center"/>
    </xf>
    <xf numFmtId="1" fontId="6" fillId="0" borderId="0" xfId="0" applyNumberFormat="1" applyFont="1" applyBorder="1" applyAlignment="1">
      <alignment horizontal="center"/>
    </xf>
    <xf numFmtId="0" fontId="3" fillId="0" borderId="0" xfId="0" applyFont="1" applyFill="1" applyBorder="1" applyAlignment="1">
      <alignment horizontal="left" vertical="top" wrapText="1"/>
    </xf>
    <xf numFmtId="0" fontId="6" fillId="0" borderId="0" xfId="0" applyFont="1" applyFill="1" applyBorder="1" applyAlignment="1">
      <alignment horizontal="left" vertical="top" wrapText="1"/>
    </xf>
    <xf numFmtId="0" fontId="11" fillId="3" borderId="0" xfId="0" applyFont="1" applyFill="1" applyBorder="1" applyAlignment="1">
      <alignment horizontal="center" wrapText="1"/>
    </xf>
    <xf numFmtId="0" fontId="11" fillId="3" borderId="0" xfId="0" applyFont="1" applyFill="1" applyBorder="1" applyAlignment="1">
      <alignment horizontal="center"/>
    </xf>
    <xf numFmtId="0" fontId="18" fillId="0" borderId="0" xfId="0" applyFont="1" applyBorder="1" applyAlignment="1">
      <alignment horizontal="left" vertical="top" wrapText="1"/>
    </xf>
    <xf numFmtId="0" fontId="18" fillId="0" borderId="0" xfId="0" applyFont="1" applyBorder="1" applyAlignment="1">
      <alignment horizontal="left" vertical="top"/>
    </xf>
    <xf numFmtId="0" fontId="4" fillId="0" borderId="0" xfId="0" applyFont="1" applyFill="1" applyBorder="1" applyAlignment="1">
      <alignment horizontal="left" vertical="top" wrapText="1"/>
    </xf>
    <xf numFmtId="0" fontId="12" fillId="2" borderId="0" xfId="0" applyFont="1" applyFill="1" applyBorder="1" applyAlignment="1">
      <alignment horizontal="center" vertical="top" wrapText="1"/>
    </xf>
    <xf numFmtId="0" fontId="12" fillId="2" borderId="0" xfId="0" applyFont="1" applyFill="1" applyBorder="1" applyAlignment="1">
      <alignment horizontal="center"/>
    </xf>
    <xf numFmtId="0" fontId="13" fillId="2" borderId="0" xfId="0" applyFont="1" applyFill="1" applyBorder="1" applyAlignment="1">
      <alignment horizontal="center"/>
    </xf>
    <xf numFmtId="0" fontId="13" fillId="2" borderId="0" xfId="0" applyFont="1" applyFill="1" applyBorder="1" applyAlignment="1"/>
    <xf numFmtId="164" fontId="6" fillId="0" borderId="0" xfId="0" applyNumberFormat="1" applyFont="1" applyBorder="1" applyAlignment="1">
      <alignment horizontal="left" wrapText="1"/>
    </xf>
    <xf numFmtId="0" fontId="3" fillId="0" borderId="1" xfId="1" applyFont="1" applyFill="1" applyBorder="1" applyAlignment="1">
      <alignment horizontal="left" vertical="top" wrapText="1"/>
    </xf>
    <xf numFmtId="0" fontId="3" fillId="0" borderId="0" xfId="1" applyFont="1" applyFill="1" applyBorder="1" applyAlignment="1">
      <alignment horizontal="left" vertical="top" wrapText="1"/>
    </xf>
    <xf numFmtId="0" fontId="3" fillId="0" borderId="0" xfId="0" applyFont="1" applyAlignment="1">
      <alignment horizontal="left" wrapText="1"/>
    </xf>
    <xf numFmtId="0" fontId="3" fillId="0" borderId="10" xfId="1" applyFont="1" applyFill="1" applyBorder="1" applyAlignment="1">
      <alignment horizontal="left" vertical="top" wrapText="1"/>
    </xf>
    <xf numFmtId="0" fontId="3" fillId="0" borderId="3" xfId="0" applyFont="1" applyBorder="1" applyAlignment="1">
      <alignment horizontal="left" wrapText="1"/>
    </xf>
    <xf numFmtId="0" fontId="11" fillId="3" borderId="0" xfId="0" applyFont="1" applyFill="1" applyAlignment="1">
      <alignment horizontal="center"/>
    </xf>
    <xf numFmtId="0" fontId="5" fillId="3" borderId="0" xfId="0" applyFont="1" applyFill="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left" wrapText="1"/>
    </xf>
    <xf numFmtId="0" fontId="5" fillId="0" borderId="0" xfId="0" applyFont="1" applyBorder="1" applyAlignment="1">
      <alignment horizontal="left" wrapText="1"/>
    </xf>
    <xf numFmtId="0" fontId="5" fillId="0" borderId="8" xfId="0" applyFont="1" applyBorder="1" applyAlignment="1">
      <alignment horizontal="left" wrapText="1"/>
    </xf>
  </cellXfs>
  <cellStyles count="3">
    <cellStyle name="Normal" xfId="0" builtinId="0"/>
    <cellStyle name="Normal 2" xfId="1"/>
    <cellStyle name="Percent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18"/>
  <sheetViews>
    <sheetView tabSelected="1" zoomScaleNormal="100" workbookViewId="0">
      <selection activeCell="B1" sqref="B1:L1"/>
    </sheetView>
  </sheetViews>
  <sheetFormatPr defaultRowHeight="14.25" x14ac:dyDescent="0.2"/>
  <cols>
    <col min="1" max="1" width="0.7109375" style="46" customWidth="1"/>
    <col min="2" max="2" width="34" style="13" customWidth="1"/>
    <col min="3" max="5" width="9.140625" style="60"/>
    <col min="6" max="6" width="9" style="60" customWidth="1"/>
    <col min="7" max="7" width="0.42578125" style="75" customWidth="1"/>
    <col min="8" max="8" width="34" style="13" customWidth="1"/>
    <col min="9" max="11" width="9.140625" style="72"/>
    <col min="12" max="12" width="9.140625" style="46"/>
    <col min="13" max="13" width="0.7109375" style="46" customWidth="1"/>
    <col min="14" max="257" width="9.140625" style="46"/>
    <col min="258" max="258" width="34" style="46" customWidth="1"/>
    <col min="259" max="261" width="9.140625" style="46"/>
    <col min="262" max="262" width="10.5703125" style="46" customWidth="1"/>
    <col min="263" max="263" width="9.140625" style="46"/>
    <col min="264" max="264" width="34" style="46" customWidth="1"/>
    <col min="265" max="513" width="9.140625" style="46"/>
    <col min="514" max="514" width="34" style="46" customWidth="1"/>
    <col min="515" max="517" width="9.140625" style="46"/>
    <col min="518" max="518" width="10.5703125" style="46" customWidth="1"/>
    <col min="519" max="519" width="9.140625" style="46"/>
    <col min="520" max="520" width="34" style="46" customWidth="1"/>
    <col min="521" max="769" width="9.140625" style="46"/>
    <col min="770" max="770" width="34" style="46" customWidth="1"/>
    <col min="771" max="773" width="9.140625" style="46"/>
    <col min="774" max="774" width="10.5703125" style="46" customWidth="1"/>
    <col min="775" max="775" width="9.140625" style="46"/>
    <col min="776" max="776" width="34" style="46" customWidth="1"/>
    <col min="777" max="1025" width="9.140625" style="46"/>
    <col min="1026" max="1026" width="34" style="46" customWidth="1"/>
    <col min="1027" max="1029" width="9.140625" style="46"/>
    <col min="1030" max="1030" width="10.5703125" style="46" customWidth="1"/>
    <col min="1031" max="1031" width="9.140625" style="46"/>
    <col min="1032" max="1032" width="34" style="46" customWidth="1"/>
    <col min="1033" max="1281" width="9.140625" style="46"/>
    <col min="1282" max="1282" width="34" style="46" customWidth="1"/>
    <col min="1283" max="1285" width="9.140625" style="46"/>
    <col min="1286" max="1286" width="10.5703125" style="46" customWidth="1"/>
    <col min="1287" max="1287" width="9.140625" style="46"/>
    <col min="1288" max="1288" width="34" style="46" customWidth="1"/>
    <col min="1289" max="1537" width="9.140625" style="46"/>
    <col min="1538" max="1538" width="34" style="46" customWidth="1"/>
    <col min="1539" max="1541" width="9.140625" style="46"/>
    <col min="1542" max="1542" width="10.5703125" style="46" customWidth="1"/>
    <col min="1543" max="1543" width="9.140625" style="46"/>
    <col min="1544" max="1544" width="34" style="46" customWidth="1"/>
    <col min="1545" max="1793" width="9.140625" style="46"/>
    <col min="1794" max="1794" width="34" style="46" customWidth="1"/>
    <col min="1795" max="1797" width="9.140625" style="46"/>
    <col min="1798" max="1798" width="10.5703125" style="46" customWidth="1"/>
    <col min="1799" max="1799" width="9.140625" style="46"/>
    <col min="1800" max="1800" width="34" style="46" customWidth="1"/>
    <col min="1801" max="2049" width="9.140625" style="46"/>
    <col min="2050" max="2050" width="34" style="46" customWidth="1"/>
    <col min="2051" max="2053" width="9.140625" style="46"/>
    <col min="2054" max="2054" width="10.5703125" style="46" customWidth="1"/>
    <col min="2055" max="2055" width="9.140625" style="46"/>
    <col min="2056" max="2056" width="34" style="46" customWidth="1"/>
    <col min="2057" max="2305" width="9.140625" style="46"/>
    <col min="2306" max="2306" width="34" style="46" customWidth="1"/>
    <col min="2307" max="2309" width="9.140625" style="46"/>
    <col min="2310" max="2310" width="10.5703125" style="46" customWidth="1"/>
    <col min="2311" max="2311" width="9.140625" style="46"/>
    <col min="2312" max="2312" width="34" style="46" customWidth="1"/>
    <col min="2313" max="2561" width="9.140625" style="46"/>
    <col min="2562" max="2562" width="34" style="46" customWidth="1"/>
    <col min="2563" max="2565" width="9.140625" style="46"/>
    <col min="2566" max="2566" width="10.5703125" style="46" customWidth="1"/>
    <col min="2567" max="2567" width="9.140625" style="46"/>
    <col min="2568" max="2568" width="34" style="46" customWidth="1"/>
    <col min="2569" max="2817" width="9.140625" style="46"/>
    <col min="2818" max="2818" width="34" style="46" customWidth="1"/>
    <col min="2819" max="2821" width="9.140625" style="46"/>
    <col min="2822" max="2822" width="10.5703125" style="46" customWidth="1"/>
    <col min="2823" max="2823" width="9.140625" style="46"/>
    <col min="2824" max="2824" width="34" style="46" customWidth="1"/>
    <col min="2825" max="3073" width="9.140625" style="46"/>
    <col min="3074" max="3074" width="34" style="46" customWidth="1"/>
    <col min="3075" max="3077" width="9.140625" style="46"/>
    <col min="3078" max="3078" width="10.5703125" style="46" customWidth="1"/>
    <col min="3079" max="3079" width="9.140625" style="46"/>
    <col min="3080" max="3080" width="34" style="46" customWidth="1"/>
    <col min="3081" max="3329" width="9.140625" style="46"/>
    <col min="3330" max="3330" width="34" style="46" customWidth="1"/>
    <col min="3331" max="3333" width="9.140625" style="46"/>
    <col min="3334" max="3334" width="10.5703125" style="46" customWidth="1"/>
    <col min="3335" max="3335" width="9.140625" style="46"/>
    <col min="3336" max="3336" width="34" style="46" customWidth="1"/>
    <col min="3337" max="3585" width="9.140625" style="46"/>
    <col min="3586" max="3586" width="34" style="46" customWidth="1"/>
    <col min="3587" max="3589" width="9.140625" style="46"/>
    <col min="3590" max="3590" width="10.5703125" style="46" customWidth="1"/>
    <col min="3591" max="3591" width="9.140625" style="46"/>
    <col min="3592" max="3592" width="34" style="46" customWidth="1"/>
    <col min="3593" max="3841" width="9.140625" style="46"/>
    <col min="3842" max="3842" width="34" style="46" customWidth="1"/>
    <col min="3843" max="3845" width="9.140625" style="46"/>
    <col min="3846" max="3846" width="10.5703125" style="46" customWidth="1"/>
    <col min="3847" max="3847" width="9.140625" style="46"/>
    <col min="3848" max="3848" width="34" style="46" customWidth="1"/>
    <col min="3849" max="4097" width="9.140625" style="46"/>
    <col min="4098" max="4098" width="34" style="46" customWidth="1"/>
    <col min="4099" max="4101" width="9.140625" style="46"/>
    <col min="4102" max="4102" width="10.5703125" style="46" customWidth="1"/>
    <col min="4103" max="4103" width="9.140625" style="46"/>
    <col min="4104" max="4104" width="34" style="46" customWidth="1"/>
    <col min="4105" max="4353" width="9.140625" style="46"/>
    <col min="4354" max="4354" width="34" style="46" customWidth="1"/>
    <col min="4355" max="4357" width="9.140625" style="46"/>
    <col min="4358" max="4358" width="10.5703125" style="46" customWidth="1"/>
    <col min="4359" max="4359" width="9.140625" style="46"/>
    <col min="4360" max="4360" width="34" style="46" customWidth="1"/>
    <col min="4361" max="4609" width="9.140625" style="46"/>
    <col min="4610" max="4610" width="34" style="46" customWidth="1"/>
    <col min="4611" max="4613" width="9.140625" style="46"/>
    <col min="4614" max="4614" width="10.5703125" style="46" customWidth="1"/>
    <col min="4615" max="4615" width="9.140625" style="46"/>
    <col min="4616" max="4616" width="34" style="46" customWidth="1"/>
    <col min="4617" max="4865" width="9.140625" style="46"/>
    <col min="4866" max="4866" width="34" style="46" customWidth="1"/>
    <col min="4867" max="4869" width="9.140625" style="46"/>
    <col min="4870" max="4870" width="10.5703125" style="46" customWidth="1"/>
    <col min="4871" max="4871" width="9.140625" style="46"/>
    <col min="4872" max="4872" width="34" style="46" customWidth="1"/>
    <col min="4873" max="5121" width="9.140625" style="46"/>
    <col min="5122" max="5122" width="34" style="46" customWidth="1"/>
    <col min="5123" max="5125" width="9.140625" style="46"/>
    <col min="5126" max="5126" width="10.5703125" style="46" customWidth="1"/>
    <col min="5127" max="5127" width="9.140625" style="46"/>
    <col min="5128" max="5128" width="34" style="46" customWidth="1"/>
    <col min="5129" max="5377" width="9.140625" style="46"/>
    <col min="5378" max="5378" width="34" style="46" customWidth="1"/>
    <col min="5379" max="5381" width="9.140625" style="46"/>
    <col min="5382" max="5382" width="10.5703125" style="46" customWidth="1"/>
    <col min="5383" max="5383" width="9.140625" style="46"/>
    <col min="5384" max="5384" width="34" style="46" customWidth="1"/>
    <col min="5385" max="5633" width="9.140625" style="46"/>
    <col min="5634" max="5634" width="34" style="46" customWidth="1"/>
    <col min="5635" max="5637" width="9.140625" style="46"/>
    <col min="5638" max="5638" width="10.5703125" style="46" customWidth="1"/>
    <col min="5639" max="5639" width="9.140625" style="46"/>
    <col min="5640" max="5640" width="34" style="46" customWidth="1"/>
    <col min="5641" max="5889" width="9.140625" style="46"/>
    <col min="5890" max="5890" width="34" style="46" customWidth="1"/>
    <col min="5891" max="5893" width="9.140625" style="46"/>
    <col min="5894" max="5894" width="10.5703125" style="46" customWidth="1"/>
    <col min="5895" max="5895" width="9.140625" style="46"/>
    <col min="5896" max="5896" width="34" style="46" customWidth="1"/>
    <col min="5897" max="6145" width="9.140625" style="46"/>
    <col min="6146" max="6146" width="34" style="46" customWidth="1"/>
    <col min="6147" max="6149" width="9.140625" style="46"/>
    <col min="6150" max="6150" width="10.5703125" style="46" customWidth="1"/>
    <col min="6151" max="6151" width="9.140625" style="46"/>
    <col min="6152" max="6152" width="34" style="46" customWidth="1"/>
    <col min="6153" max="6401" width="9.140625" style="46"/>
    <col min="6402" max="6402" width="34" style="46" customWidth="1"/>
    <col min="6403" max="6405" width="9.140625" style="46"/>
    <col min="6406" max="6406" width="10.5703125" style="46" customWidth="1"/>
    <col min="6407" max="6407" width="9.140625" style="46"/>
    <col min="6408" max="6408" width="34" style="46" customWidth="1"/>
    <col min="6409" max="6657" width="9.140625" style="46"/>
    <col min="6658" max="6658" width="34" style="46" customWidth="1"/>
    <col min="6659" max="6661" width="9.140625" style="46"/>
    <col min="6662" max="6662" width="10.5703125" style="46" customWidth="1"/>
    <col min="6663" max="6663" width="9.140625" style="46"/>
    <col min="6664" max="6664" width="34" style="46" customWidth="1"/>
    <col min="6665" max="6913" width="9.140625" style="46"/>
    <col min="6914" max="6914" width="34" style="46" customWidth="1"/>
    <col min="6915" max="6917" width="9.140625" style="46"/>
    <col min="6918" max="6918" width="10.5703125" style="46" customWidth="1"/>
    <col min="6919" max="6919" width="9.140625" style="46"/>
    <col min="6920" max="6920" width="34" style="46" customWidth="1"/>
    <col min="6921" max="7169" width="9.140625" style="46"/>
    <col min="7170" max="7170" width="34" style="46" customWidth="1"/>
    <col min="7171" max="7173" width="9.140625" style="46"/>
    <col min="7174" max="7174" width="10.5703125" style="46" customWidth="1"/>
    <col min="7175" max="7175" width="9.140625" style="46"/>
    <col min="7176" max="7176" width="34" style="46" customWidth="1"/>
    <col min="7177" max="7425" width="9.140625" style="46"/>
    <col min="7426" max="7426" width="34" style="46" customWidth="1"/>
    <col min="7427" max="7429" width="9.140625" style="46"/>
    <col min="7430" max="7430" width="10.5703125" style="46" customWidth="1"/>
    <col min="7431" max="7431" width="9.140625" style="46"/>
    <col min="7432" max="7432" width="34" style="46" customWidth="1"/>
    <col min="7433" max="7681" width="9.140625" style="46"/>
    <col min="7682" max="7682" width="34" style="46" customWidth="1"/>
    <col min="7683" max="7685" width="9.140625" style="46"/>
    <col min="7686" max="7686" width="10.5703125" style="46" customWidth="1"/>
    <col min="7687" max="7687" width="9.140625" style="46"/>
    <col min="7688" max="7688" width="34" style="46" customWidth="1"/>
    <col min="7689" max="7937" width="9.140625" style="46"/>
    <col min="7938" max="7938" width="34" style="46" customWidth="1"/>
    <col min="7939" max="7941" width="9.140625" style="46"/>
    <col min="7942" max="7942" width="10.5703125" style="46" customWidth="1"/>
    <col min="7943" max="7943" width="9.140625" style="46"/>
    <col min="7944" max="7944" width="34" style="46" customWidth="1"/>
    <col min="7945" max="8193" width="9.140625" style="46"/>
    <col min="8194" max="8194" width="34" style="46" customWidth="1"/>
    <col min="8195" max="8197" width="9.140625" style="46"/>
    <col min="8198" max="8198" width="10.5703125" style="46" customWidth="1"/>
    <col min="8199" max="8199" width="9.140625" style="46"/>
    <col min="8200" max="8200" width="34" style="46" customWidth="1"/>
    <col min="8201" max="8449" width="9.140625" style="46"/>
    <col min="8450" max="8450" width="34" style="46" customWidth="1"/>
    <col min="8451" max="8453" width="9.140625" style="46"/>
    <col min="8454" max="8454" width="10.5703125" style="46" customWidth="1"/>
    <col min="8455" max="8455" width="9.140625" style="46"/>
    <col min="8456" max="8456" width="34" style="46" customWidth="1"/>
    <col min="8457" max="8705" width="9.140625" style="46"/>
    <col min="8706" max="8706" width="34" style="46" customWidth="1"/>
    <col min="8707" max="8709" width="9.140625" style="46"/>
    <col min="8710" max="8710" width="10.5703125" style="46" customWidth="1"/>
    <col min="8711" max="8711" width="9.140625" style="46"/>
    <col min="8712" max="8712" width="34" style="46" customWidth="1"/>
    <col min="8713" max="8961" width="9.140625" style="46"/>
    <col min="8962" max="8962" width="34" style="46" customWidth="1"/>
    <col min="8963" max="8965" width="9.140625" style="46"/>
    <col min="8966" max="8966" width="10.5703125" style="46" customWidth="1"/>
    <col min="8967" max="8967" width="9.140625" style="46"/>
    <col min="8968" max="8968" width="34" style="46" customWidth="1"/>
    <col min="8969" max="9217" width="9.140625" style="46"/>
    <col min="9218" max="9218" width="34" style="46" customWidth="1"/>
    <col min="9219" max="9221" width="9.140625" style="46"/>
    <col min="9222" max="9222" width="10.5703125" style="46" customWidth="1"/>
    <col min="9223" max="9223" width="9.140625" style="46"/>
    <col min="9224" max="9224" width="34" style="46" customWidth="1"/>
    <col min="9225" max="9473" width="9.140625" style="46"/>
    <col min="9474" max="9474" width="34" style="46" customWidth="1"/>
    <col min="9475" max="9477" width="9.140625" style="46"/>
    <col min="9478" max="9478" width="10.5703125" style="46" customWidth="1"/>
    <col min="9479" max="9479" width="9.140625" style="46"/>
    <col min="9480" max="9480" width="34" style="46" customWidth="1"/>
    <col min="9481" max="9729" width="9.140625" style="46"/>
    <col min="9730" max="9730" width="34" style="46" customWidth="1"/>
    <col min="9731" max="9733" width="9.140625" style="46"/>
    <col min="9734" max="9734" width="10.5703125" style="46" customWidth="1"/>
    <col min="9735" max="9735" width="9.140625" style="46"/>
    <col min="9736" max="9736" width="34" style="46" customWidth="1"/>
    <col min="9737" max="9985" width="9.140625" style="46"/>
    <col min="9986" max="9986" width="34" style="46" customWidth="1"/>
    <col min="9987" max="9989" width="9.140625" style="46"/>
    <col min="9990" max="9990" width="10.5703125" style="46" customWidth="1"/>
    <col min="9991" max="9991" width="9.140625" style="46"/>
    <col min="9992" max="9992" width="34" style="46" customWidth="1"/>
    <col min="9993" max="10241" width="9.140625" style="46"/>
    <col min="10242" max="10242" width="34" style="46" customWidth="1"/>
    <col min="10243" max="10245" width="9.140625" style="46"/>
    <col min="10246" max="10246" width="10.5703125" style="46" customWidth="1"/>
    <col min="10247" max="10247" width="9.140625" style="46"/>
    <col min="10248" max="10248" width="34" style="46" customWidth="1"/>
    <col min="10249" max="10497" width="9.140625" style="46"/>
    <col min="10498" max="10498" width="34" style="46" customWidth="1"/>
    <col min="10499" max="10501" width="9.140625" style="46"/>
    <col min="10502" max="10502" width="10.5703125" style="46" customWidth="1"/>
    <col min="10503" max="10503" width="9.140625" style="46"/>
    <col min="10504" max="10504" width="34" style="46" customWidth="1"/>
    <col min="10505" max="10753" width="9.140625" style="46"/>
    <col min="10754" max="10754" width="34" style="46" customWidth="1"/>
    <col min="10755" max="10757" width="9.140625" style="46"/>
    <col min="10758" max="10758" width="10.5703125" style="46" customWidth="1"/>
    <col min="10759" max="10759" width="9.140625" style="46"/>
    <col min="10760" max="10760" width="34" style="46" customWidth="1"/>
    <col min="10761" max="11009" width="9.140625" style="46"/>
    <col min="11010" max="11010" width="34" style="46" customWidth="1"/>
    <col min="11011" max="11013" width="9.140625" style="46"/>
    <col min="11014" max="11014" width="10.5703125" style="46" customWidth="1"/>
    <col min="11015" max="11015" width="9.140625" style="46"/>
    <col min="11016" max="11016" width="34" style="46" customWidth="1"/>
    <col min="11017" max="11265" width="9.140625" style="46"/>
    <col min="11266" max="11266" width="34" style="46" customWidth="1"/>
    <col min="11267" max="11269" width="9.140625" style="46"/>
    <col min="11270" max="11270" width="10.5703125" style="46" customWidth="1"/>
    <col min="11271" max="11271" width="9.140625" style="46"/>
    <col min="11272" max="11272" width="34" style="46" customWidth="1"/>
    <col min="11273" max="11521" width="9.140625" style="46"/>
    <col min="11522" max="11522" width="34" style="46" customWidth="1"/>
    <col min="11523" max="11525" width="9.140625" style="46"/>
    <col min="11526" max="11526" width="10.5703125" style="46" customWidth="1"/>
    <col min="11527" max="11527" width="9.140625" style="46"/>
    <col min="11528" max="11528" width="34" style="46" customWidth="1"/>
    <col min="11529" max="11777" width="9.140625" style="46"/>
    <col min="11778" max="11778" width="34" style="46" customWidth="1"/>
    <col min="11779" max="11781" width="9.140625" style="46"/>
    <col min="11782" max="11782" width="10.5703125" style="46" customWidth="1"/>
    <col min="11783" max="11783" width="9.140625" style="46"/>
    <col min="11784" max="11784" width="34" style="46" customWidth="1"/>
    <col min="11785" max="12033" width="9.140625" style="46"/>
    <col min="12034" max="12034" width="34" style="46" customWidth="1"/>
    <col min="12035" max="12037" width="9.140625" style="46"/>
    <col min="12038" max="12038" width="10.5703125" style="46" customWidth="1"/>
    <col min="12039" max="12039" width="9.140625" style="46"/>
    <col min="12040" max="12040" width="34" style="46" customWidth="1"/>
    <col min="12041" max="12289" width="9.140625" style="46"/>
    <col min="12290" max="12290" width="34" style="46" customWidth="1"/>
    <col min="12291" max="12293" width="9.140625" style="46"/>
    <col min="12294" max="12294" width="10.5703125" style="46" customWidth="1"/>
    <col min="12295" max="12295" width="9.140625" style="46"/>
    <col min="12296" max="12296" width="34" style="46" customWidth="1"/>
    <col min="12297" max="12545" width="9.140625" style="46"/>
    <col min="12546" max="12546" width="34" style="46" customWidth="1"/>
    <col min="12547" max="12549" width="9.140625" style="46"/>
    <col min="12550" max="12550" width="10.5703125" style="46" customWidth="1"/>
    <col min="12551" max="12551" width="9.140625" style="46"/>
    <col min="12552" max="12552" width="34" style="46" customWidth="1"/>
    <col min="12553" max="12801" width="9.140625" style="46"/>
    <col min="12802" max="12802" width="34" style="46" customWidth="1"/>
    <col min="12803" max="12805" width="9.140625" style="46"/>
    <col min="12806" max="12806" width="10.5703125" style="46" customWidth="1"/>
    <col min="12807" max="12807" width="9.140625" style="46"/>
    <col min="12808" max="12808" width="34" style="46" customWidth="1"/>
    <col min="12809" max="13057" width="9.140625" style="46"/>
    <col min="13058" max="13058" width="34" style="46" customWidth="1"/>
    <col min="13059" max="13061" width="9.140625" style="46"/>
    <col min="13062" max="13062" width="10.5703125" style="46" customWidth="1"/>
    <col min="13063" max="13063" width="9.140625" style="46"/>
    <col min="13064" max="13064" width="34" style="46" customWidth="1"/>
    <col min="13065" max="13313" width="9.140625" style="46"/>
    <col min="13314" max="13314" width="34" style="46" customWidth="1"/>
    <col min="13315" max="13317" width="9.140625" style="46"/>
    <col min="13318" max="13318" width="10.5703125" style="46" customWidth="1"/>
    <col min="13319" max="13319" width="9.140625" style="46"/>
    <col min="13320" max="13320" width="34" style="46" customWidth="1"/>
    <col min="13321" max="13569" width="9.140625" style="46"/>
    <col min="13570" max="13570" width="34" style="46" customWidth="1"/>
    <col min="13571" max="13573" width="9.140625" style="46"/>
    <col min="13574" max="13574" width="10.5703125" style="46" customWidth="1"/>
    <col min="13575" max="13575" width="9.140625" style="46"/>
    <col min="13576" max="13576" width="34" style="46" customWidth="1"/>
    <col min="13577" max="13825" width="9.140625" style="46"/>
    <col min="13826" max="13826" width="34" style="46" customWidth="1"/>
    <col min="13827" max="13829" width="9.140625" style="46"/>
    <col min="13830" max="13830" width="10.5703125" style="46" customWidth="1"/>
    <col min="13831" max="13831" width="9.140625" style="46"/>
    <col min="13832" max="13832" width="34" style="46" customWidth="1"/>
    <col min="13833" max="14081" width="9.140625" style="46"/>
    <col min="14082" max="14082" width="34" style="46" customWidth="1"/>
    <col min="14083" max="14085" width="9.140625" style="46"/>
    <col min="14086" max="14086" width="10.5703125" style="46" customWidth="1"/>
    <col min="14087" max="14087" width="9.140625" style="46"/>
    <col min="14088" max="14088" width="34" style="46" customWidth="1"/>
    <col min="14089" max="14337" width="9.140625" style="46"/>
    <col min="14338" max="14338" width="34" style="46" customWidth="1"/>
    <col min="14339" max="14341" width="9.140625" style="46"/>
    <col min="14342" max="14342" width="10.5703125" style="46" customWidth="1"/>
    <col min="14343" max="14343" width="9.140625" style="46"/>
    <col min="14344" max="14344" width="34" style="46" customWidth="1"/>
    <col min="14345" max="14593" width="9.140625" style="46"/>
    <col min="14594" max="14594" width="34" style="46" customWidth="1"/>
    <col min="14595" max="14597" width="9.140625" style="46"/>
    <col min="14598" max="14598" width="10.5703125" style="46" customWidth="1"/>
    <col min="14599" max="14599" width="9.140625" style="46"/>
    <col min="14600" max="14600" width="34" style="46" customWidth="1"/>
    <col min="14601" max="14849" width="9.140625" style="46"/>
    <col min="14850" max="14850" width="34" style="46" customWidth="1"/>
    <col min="14851" max="14853" width="9.140625" style="46"/>
    <col min="14854" max="14854" width="10.5703125" style="46" customWidth="1"/>
    <col min="14855" max="14855" width="9.140625" style="46"/>
    <col min="14856" max="14856" width="34" style="46" customWidth="1"/>
    <col min="14857" max="15105" width="9.140625" style="46"/>
    <col min="15106" max="15106" width="34" style="46" customWidth="1"/>
    <col min="15107" max="15109" width="9.140625" style="46"/>
    <col min="15110" max="15110" width="10.5703125" style="46" customWidth="1"/>
    <col min="15111" max="15111" width="9.140625" style="46"/>
    <col min="15112" max="15112" width="34" style="46" customWidth="1"/>
    <col min="15113" max="15361" width="9.140625" style="46"/>
    <col min="15362" max="15362" width="34" style="46" customWidth="1"/>
    <col min="15363" max="15365" width="9.140625" style="46"/>
    <col min="15366" max="15366" width="10.5703125" style="46" customWidth="1"/>
    <col min="15367" max="15367" width="9.140625" style="46"/>
    <col min="15368" max="15368" width="34" style="46" customWidth="1"/>
    <col min="15369" max="15617" width="9.140625" style="46"/>
    <col min="15618" max="15618" width="34" style="46" customWidth="1"/>
    <col min="15619" max="15621" width="9.140625" style="46"/>
    <col min="15622" max="15622" width="10.5703125" style="46" customWidth="1"/>
    <col min="15623" max="15623" width="9.140625" style="46"/>
    <col min="15624" max="15624" width="34" style="46" customWidth="1"/>
    <col min="15625" max="15873" width="9.140625" style="46"/>
    <col min="15874" max="15874" width="34" style="46" customWidth="1"/>
    <col min="15875" max="15877" width="9.140625" style="46"/>
    <col min="15878" max="15878" width="10.5703125" style="46" customWidth="1"/>
    <col min="15879" max="15879" width="9.140625" style="46"/>
    <col min="15880" max="15880" width="34" style="46" customWidth="1"/>
    <col min="15881" max="16129" width="9.140625" style="46"/>
    <col min="16130" max="16130" width="34" style="46" customWidth="1"/>
    <col min="16131" max="16133" width="9.140625" style="46"/>
    <col min="16134" max="16134" width="10.5703125" style="46" customWidth="1"/>
    <col min="16135" max="16135" width="9.140625" style="46"/>
    <col min="16136" max="16136" width="34" style="46" customWidth="1"/>
    <col min="16137" max="16384" width="9.140625" style="46"/>
  </cols>
  <sheetData>
    <row r="1" spans="1:13" ht="37.5" customHeight="1" x14ac:dyDescent="0.25">
      <c r="A1" s="45"/>
      <c r="B1" s="90" t="s">
        <v>101</v>
      </c>
      <c r="C1" s="91"/>
      <c r="D1" s="91"/>
      <c r="E1" s="91"/>
      <c r="F1" s="91"/>
      <c r="G1" s="91"/>
      <c r="H1" s="91"/>
      <c r="I1" s="91"/>
      <c r="J1" s="91"/>
      <c r="K1" s="91"/>
      <c r="L1" s="91"/>
      <c r="M1" s="45"/>
    </row>
    <row r="2" spans="1:13" s="49" customFormat="1" ht="15.75" x14ac:dyDescent="0.25">
      <c r="A2" s="47"/>
      <c r="B2" s="95" t="s">
        <v>20</v>
      </c>
      <c r="C2" s="96"/>
      <c r="D2" s="96"/>
      <c r="E2" s="96"/>
      <c r="F2" s="97"/>
      <c r="G2" s="48"/>
      <c r="H2" s="95" t="s">
        <v>1</v>
      </c>
      <c r="I2" s="96"/>
      <c r="J2" s="96"/>
      <c r="K2" s="96"/>
      <c r="L2" s="98"/>
      <c r="M2" s="47"/>
    </row>
    <row r="3" spans="1:13" s="51" customFormat="1" x14ac:dyDescent="0.2">
      <c r="A3" s="50"/>
      <c r="C3" s="52">
        <v>2002</v>
      </c>
      <c r="D3" s="52">
        <v>2004</v>
      </c>
      <c r="E3" s="52">
        <v>2008</v>
      </c>
      <c r="F3" s="52">
        <v>2011</v>
      </c>
      <c r="G3" s="53"/>
      <c r="I3" s="54">
        <v>2002</v>
      </c>
      <c r="J3" s="54">
        <v>2004</v>
      </c>
      <c r="K3" s="54">
        <v>2008</v>
      </c>
      <c r="L3" s="54">
        <v>2011</v>
      </c>
      <c r="M3" s="50"/>
    </row>
    <row r="4" spans="1:13" s="51" customFormat="1" ht="29.25" customHeight="1" x14ac:dyDescent="0.2">
      <c r="A4" s="50"/>
      <c r="B4" s="83" t="s">
        <v>151</v>
      </c>
      <c r="C4" s="83"/>
      <c r="D4" s="83"/>
      <c r="E4" s="83"/>
      <c r="F4" s="83"/>
      <c r="G4" s="53"/>
      <c r="H4" s="83" t="s">
        <v>151</v>
      </c>
      <c r="I4" s="83"/>
      <c r="J4" s="83"/>
      <c r="K4" s="83"/>
      <c r="L4" s="83"/>
      <c r="M4" s="50"/>
    </row>
    <row r="5" spans="1:13" s="51" customFormat="1" x14ac:dyDescent="0.2">
      <c r="A5" s="50"/>
      <c r="B5" s="43" t="s">
        <v>123</v>
      </c>
      <c r="G5" s="53"/>
      <c r="H5" s="43" t="s">
        <v>123</v>
      </c>
      <c r="I5" s="54"/>
      <c r="J5" s="54"/>
      <c r="K5" s="54"/>
      <c r="M5" s="50"/>
    </row>
    <row r="6" spans="1:13" ht="22.5" x14ac:dyDescent="0.2">
      <c r="A6" s="57"/>
      <c r="B6" s="13" t="s">
        <v>21</v>
      </c>
      <c r="C6" s="58">
        <v>0.7</v>
      </c>
      <c r="D6" s="58">
        <v>0.65</v>
      </c>
      <c r="E6" s="58">
        <v>0.65</v>
      </c>
      <c r="F6" s="58">
        <v>0.61</v>
      </c>
      <c r="G6" s="53"/>
      <c r="H6" s="13" t="s">
        <v>21</v>
      </c>
      <c r="I6" s="58">
        <v>0.68</v>
      </c>
      <c r="J6" s="58">
        <v>0.65</v>
      </c>
      <c r="K6" s="58">
        <v>0.74</v>
      </c>
      <c r="L6" s="58">
        <v>0.72</v>
      </c>
      <c r="M6" s="57"/>
    </row>
    <row r="7" spans="1:13" x14ac:dyDescent="0.2">
      <c r="A7" s="57"/>
      <c r="B7" s="13" t="s">
        <v>22</v>
      </c>
      <c r="C7" s="58">
        <v>0.29799999999999999</v>
      </c>
      <c r="D7" s="58">
        <v>0.28999999999999998</v>
      </c>
      <c r="E7" s="58">
        <v>0.28000000000000003</v>
      </c>
      <c r="F7" s="58">
        <v>0.26</v>
      </c>
      <c r="G7" s="53"/>
      <c r="H7" s="13" t="s">
        <v>22</v>
      </c>
      <c r="I7" s="58">
        <v>0.41</v>
      </c>
      <c r="J7" s="58">
        <v>0.49</v>
      </c>
      <c r="K7" s="58">
        <v>0.43</v>
      </c>
      <c r="L7" s="58">
        <v>0.43</v>
      </c>
      <c r="M7" s="57"/>
    </row>
    <row r="8" spans="1:13" ht="22.5" x14ac:dyDescent="0.2">
      <c r="A8" s="57"/>
      <c r="B8" s="13" t="s">
        <v>23</v>
      </c>
      <c r="C8" s="58">
        <v>0.627</v>
      </c>
      <c r="D8" s="58">
        <v>0.54</v>
      </c>
      <c r="E8" s="58">
        <v>0.6</v>
      </c>
      <c r="F8" s="58">
        <v>0.7</v>
      </c>
      <c r="G8" s="53"/>
      <c r="H8" s="13" t="s">
        <v>23</v>
      </c>
      <c r="I8" s="58">
        <v>0.47</v>
      </c>
      <c r="J8" s="58">
        <v>0.56999999999999995</v>
      </c>
      <c r="K8" s="58">
        <v>0.51</v>
      </c>
      <c r="L8" s="58">
        <v>0.49</v>
      </c>
      <c r="M8" s="57"/>
    </row>
    <row r="9" spans="1:13" ht="33.75" x14ac:dyDescent="0.2">
      <c r="A9" s="57"/>
      <c r="B9" s="13" t="s">
        <v>24</v>
      </c>
      <c r="C9" s="58">
        <v>0.72199999999999998</v>
      </c>
      <c r="D9" s="58">
        <v>0.88</v>
      </c>
      <c r="E9" s="58">
        <v>0.82</v>
      </c>
      <c r="F9" s="58">
        <v>0.87</v>
      </c>
      <c r="G9" s="53"/>
      <c r="H9" s="13" t="s">
        <v>24</v>
      </c>
      <c r="I9" s="58">
        <v>0.83</v>
      </c>
      <c r="J9" s="58">
        <v>0.9</v>
      </c>
      <c r="K9" s="58">
        <v>0.91</v>
      </c>
      <c r="L9" s="58">
        <v>0.86</v>
      </c>
      <c r="M9" s="57"/>
    </row>
    <row r="10" spans="1:13" ht="33.75" x14ac:dyDescent="0.2">
      <c r="A10" s="57"/>
      <c r="B10" s="13" t="s">
        <v>25</v>
      </c>
      <c r="C10" s="58">
        <v>0.61899999999999999</v>
      </c>
      <c r="D10" s="58">
        <v>0.74</v>
      </c>
      <c r="E10" s="58">
        <v>0.73</v>
      </c>
      <c r="F10" s="58">
        <v>0.7</v>
      </c>
      <c r="G10" s="53"/>
      <c r="H10" s="13" t="s">
        <v>25</v>
      </c>
      <c r="I10" s="58">
        <v>0.68</v>
      </c>
      <c r="J10" s="58">
        <v>0.65</v>
      </c>
      <c r="K10" s="58">
        <v>0.73</v>
      </c>
      <c r="L10" s="58">
        <v>0.74</v>
      </c>
      <c r="M10" s="57"/>
    </row>
    <row r="11" spans="1:13" ht="22.5" x14ac:dyDescent="0.2">
      <c r="A11" s="57"/>
      <c r="B11" s="13" t="s">
        <v>26</v>
      </c>
      <c r="C11" s="58">
        <v>9.6000000000000002E-2</v>
      </c>
      <c r="D11" s="58">
        <v>0.06</v>
      </c>
      <c r="E11" s="58">
        <v>0.13</v>
      </c>
      <c r="F11" s="58">
        <v>0.15</v>
      </c>
      <c r="G11" s="53"/>
      <c r="H11" s="13" t="s">
        <v>26</v>
      </c>
      <c r="I11" s="58">
        <v>0.15</v>
      </c>
      <c r="J11" s="58">
        <v>0.16</v>
      </c>
      <c r="K11" s="58">
        <v>0.19</v>
      </c>
      <c r="L11" s="58">
        <v>0.17</v>
      </c>
      <c r="M11" s="57"/>
    </row>
    <row r="12" spans="1:13" ht="22.5" x14ac:dyDescent="0.2">
      <c r="A12" s="57"/>
      <c r="B12" s="13" t="s">
        <v>86</v>
      </c>
      <c r="C12" s="58">
        <v>0.54400000000000004</v>
      </c>
      <c r="D12" s="58">
        <v>0.57999999999999996</v>
      </c>
      <c r="E12" s="58">
        <v>0.49</v>
      </c>
      <c r="F12" s="58">
        <v>0.52</v>
      </c>
      <c r="G12" s="53"/>
      <c r="H12" s="13" t="s">
        <v>86</v>
      </c>
      <c r="I12" s="58">
        <v>0.44</v>
      </c>
      <c r="J12" s="58">
        <v>0.41</v>
      </c>
      <c r="K12" s="58">
        <v>0.45</v>
      </c>
      <c r="L12" s="58">
        <v>0.5</v>
      </c>
      <c r="M12" s="57"/>
    </row>
    <row r="13" spans="1:13" ht="22.5" x14ac:dyDescent="0.2">
      <c r="A13" s="57"/>
      <c r="B13" s="13" t="s">
        <v>87</v>
      </c>
      <c r="C13" s="58">
        <v>0.17</v>
      </c>
      <c r="D13" s="58">
        <v>0.16</v>
      </c>
      <c r="E13" s="58">
        <v>0.19</v>
      </c>
      <c r="F13" s="58">
        <v>0.25</v>
      </c>
      <c r="G13" s="53"/>
      <c r="H13" s="13" t="s">
        <v>87</v>
      </c>
      <c r="I13" s="58">
        <v>0.43</v>
      </c>
      <c r="J13" s="58">
        <v>0.4</v>
      </c>
      <c r="K13" s="58">
        <v>0.33</v>
      </c>
      <c r="L13" s="58">
        <v>0.41</v>
      </c>
      <c r="M13" s="57"/>
    </row>
    <row r="14" spans="1:13" ht="33.75" x14ac:dyDescent="0.2">
      <c r="A14" s="57"/>
      <c r="B14" s="13" t="s">
        <v>27</v>
      </c>
      <c r="C14" s="58">
        <v>0.38100000000000001</v>
      </c>
      <c r="D14" s="58">
        <v>0.43</v>
      </c>
      <c r="E14" s="58">
        <v>0.61</v>
      </c>
      <c r="F14" s="58">
        <v>0.54</v>
      </c>
      <c r="G14" s="53"/>
      <c r="H14" s="13" t="s">
        <v>27</v>
      </c>
      <c r="I14" s="58">
        <v>0.56999999999999995</v>
      </c>
      <c r="J14" s="58">
        <v>0.65</v>
      </c>
      <c r="K14" s="58">
        <v>0.7</v>
      </c>
      <c r="L14" s="58">
        <v>0.67</v>
      </c>
      <c r="M14" s="57"/>
    </row>
    <row r="15" spans="1:13" ht="22.5" x14ac:dyDescent="0.2">
      <c r="A15" s="57"/>
      <c r="B15" s="13" t="s">
        <v>28</v>
      </c>
      <c r="C15" s="58">
        <v>7.9000000000000001E-2</v>
      </c>
      <c r="D15" s="58">
        <v>0.12</v>
      </c>
      <c r="E15" s="58">
        <v>0.1</v>
      </c>
      <c r="F15" s="58">
        <v>0.1</v>
      </c>
      <c r="G15" s="53"/>
      <c r="H15" s="13" t="s">
        <v>28</v>
      </c>
      <c r="I15" s="58">
        <v>0.16</v>
      </c>
      <c r="J15" s="58">
        <v>0.08</v>
      </c>
      <c r="K15" s="58">
        <v>0.18</v>
      </c>
      <c r="L15" s="58">
        <v>0.15</v>
      </c>
      <c r="M15" s="57"/>
    </row>
    <row r="16" spans="1:13" ht="22.5" x14ac:dyDescent="0.2">
      <c r="A16" s="57"/>
      <c r="B16" s="13" t="s">
        <v>29</v>
      </c>
      <c r="C16" s="58">
        <v>2.4E-2</v>
      </c>
      <c r="D16" s="58">
        <v>0.03</v>
      </c>
      <c r="E16" s="58">
        <v>0.13</v>
      </c>
      <c r="F16" s="58">
        <v>0.09</v>
      </c>
      <c r="G16" s="53"/>
      <c r="H16" s="13" t="s">
        <v>29</v>
      </c>
      <c r="I16" s="58">
        <v>0.1</v>
      </c>
      <c r="J16" s="58">
        <v>0.11</v>
      </c>
      <c r="K16" s="58">
        <v>0.12</v>
      </c>
      <c r="L16" s="58">
        <v>0.14000000000000001</v>
      </c>
      <c r="M16" s="57"/>
    </row>
    <row r="17" spans="1:13" ht="33.75" x14ac:dyDescent="0.2">
      <c r="A17" s="57"/>
      <c r="B17" s="13" t="s">
        <v>30</v>
      </c>
      <c r="C17" s="58">
        <v>0.45600000000000002</v>
      </c>
      <c r="D17" s="58">
        <v>0.53</v>
      </c>
      <c r="E17" s="58">
        <v>0.5</v>
      </c>
      <c r="F17" s="58">
        <v>0.46</v>
      </c>
      <c r="G17" s="53"/>
      <c r="H17" s="13" t="s">
        <v>30</v>
      </c>
      <c r="I17" s="58">
        <v>0.48599999999999999</v>
      </c>
      <c r="J17" s="58">
        <v>0.51</v>
      </c>
      <c r="K17" s="58">
        <v>0.56999999999999995</v>
      </c>
      <c r="L17" s="58">
        <v>0.54</v>
      </c>
      <c r="M17" s="57"/>
    </row>
    <row r="18" spans="1:13" x14ac:dyDescent="0.2">
      <c r="A18" s="57"/>
      <c r="B18" s="13" t="s">
        <v>31</v>
      </c>
      <c r="C18" s="58">
        <v>0.57899999999999996</v>
      </c>
      <c r="D18" s="58">
        <v>0.56999999999999995</v>
      </c>
      <c r="E18" s="58">
        <v>0.81</v>
      </c>
      <c r="F18" s="58">
        <v>0.77</v>
      </c>
      <c r="G18" s="53"/>
      <c r="H18" s="13" t="s">
        <v>31</v>
      </c>
      <c r="I18" s="58">
        <v>0.69299999999999995</v>
      </c>
      <c r="J18" s="58">
        <v>0.78</v>
      </c>
      <c r="K18" s="58">
        <v>0.86</v>
      </c>
      <c r="L18" s="58">
        <v>0.83</v>
      </c>
      <c r="M18" s="57"/>
    </row>
    <row r="19" spans="1:13" ht="22.5" x14ac:dyDescent="0.2">
      <c r="A19" s="57"/>
      <c r="B19" s="13" t="s">
        <v>32</v>
      </c>
      <c r="C19" s="58">
        <v>0.42099999999999999</v>
      </c>
      <c r="D19" s="58">
        <v>0.54</v>
      </c>
      <c r="E19" s="58">
        <v>0.53</v>
      </c>
      <c r="F19" s="58">
        <v>0.53</v>
      </c>
      <c r="G19" s="53"/>
      <c r="H19" s="13" t="s">
        <v>32</v>
      </c>
      <c r="I19" s="58">
        <v>0.47899999999999998</v>
      </c>
      <c r="J19" s="58">
        <v>0.54</v>
      </c>
      <c r="K19" s="58">
        <v>0.54</v>
      </c>
      <c r="L19" s="58">
        <v>0.56000000000000005</v>
      </c>
      <c r="M19" s="57"/>
    </row>
    <row r="20" spans="1:13" ht="22.5" x14ac:dyDescent="0.2">
      <c r="A20" s="57"/>
      <c r="B20" s="13" t="s">
        <v>33</v>
      </c>
      <c r="C20" s="58">
        <v>0.222</v>
      </c>
      <c r="D20" s="58">
        <v>0.2</v>
      </c>
      <c r="E20" s="58">
        <v>0.28999999999999998</v>
      </c>
      <c r="F20" s="58">
        <v>0.3</v>
      </c>
      <c r="G20" s="53"/>
      <c r="H20" s="13" t="s">
        <v>33</v>
      </c>
      <c r="I20" s="58">
        <v>0.29799999999999999</v>
      </c>
      <c r="J20" s="58">
        <v>0.26</v>
      </c>
      <c r="K20" s="58">
        <v>0.34</v>
      </c>
      <c r="L20" s="58">
        <v>0.34</v>
      </c>
      <c r="M20" s="57"/>
    </row>
    <row r="21" spans="1:13" ht="22.5" x14ac:dyDescent="0.2">
      <c r="A21" s="57"/>
      <c r="B21" s="13" t="s">
        <v>34</v>
      </c>
      <c r="C21" s="58">
        <v>0.17499999999999999</v>
      </c>
      <c r="D21" s="58">
        <v>0.23</v>
      </c>
      <c r="E21" s="58">
        <v>0.28000000000000003</v>
      </c>
      <c r="F21" s="58">
        <v>0.27</v>
      </c>
      <c r="G21" s="53"/>
      <c r="H21" s="13" t="s">
        <v>34</v>
      </c>
      <c r="I21" s="58">
        <v>0.25700000000000001</v>
      </c>
      <c r="J21" s="58">
        <v>0.25</v>
      </c>
      <c r="K21" s="58">
        <v>0.33</v>
      </c>
      <c r="L21" s="58">
        <v>0.31</v>
      </c>
      <c r="M21" s="57"/>
    </row>
    <row r="22" spans="1:13" ht="22.5" x14ac:dyDescent="0.2">
      <c r="A22" s="57"/>
      <c r="B22" s="13" t="s">
        <v>35</v>
      </c>
      <c r="C22" s="58">
        <v>0.55600000000000005</v>
      </c>
      <c r="D22" s="58">
        <v>0.61</v>
      </c>
      <c r="E22" s="58">
        <v>0.59</v>
      </c>
      <c r="F22" s="58">
        <v>0.65</v>
      </c>
      <c r="G22" s="53"/>
      <c r="H22" s="13" t="s">
        <v>35</v>
      </c>
      <c r="I22" s="58">
        <v>0.66600000000000004</v>
      </c>
      <c r="J22" s="58">
        <v>0.61</v>
      </c>
      <c r="K22" s="58">
        <v>0.71</v>
      </c>
      <c r="L22" s="58">
        <v>0.65</v>
      </c>
      <c r="M22" s="57"/>
    </row>
    <row r="23" spans="1:13" ht="22.5" x14ac:dyDescent="0.2">
      <c r="A23" s="57"/>
      <c r="B23" s="13" t="s">
        <v>36</v>
      </c>
      <c r="C23" s="58">
        <v>0.42899999999999999</v>
      </c>
      <c r="D23" s="58">
        <v>0.56999999999999995</v>
      </c>
      <c r="E23" s="58">
        <v>0.52</v>
      </c>
      <c r="F23" s="58">
        <v>0.56000000000000005</v>
      </c>
      <c r="G23" s="53"/>
      <c r="H23" s="13" t="s">
        <v>36</v>
      </c>
      <c r="I23" s="58">
        <v>0.58099999999999996</v>
      </c>
      <c r="J23" s="58">
        <v>0.6</v>
      </c>
      <c r="K23" s="58">
        <v>0.6</v>
      </c>
      <c r="L23" s="58">
        <v>0.61</v>
      </c>
      <c r="M23" s="57"/>
    </row>
    <row r="24" spans="1:13" ht="33.75" x14ac:dyDescent="0.2">
      <c r="A24" s="57"/>
      <c r="B24" s="13" t="s">
        <v>37</v>
      </c>
      <c r="C24" s="58">
        <v>7.1999999999999995E-2</v>
      </c>
      <c r="D24" s="58">
        <v>0.11</v>
      </c>
      <c r="E24" s="58">
        <v>0.14000000000000001</v>
      </c>
      <c r="F24" s="58">
        <v>0.13</v>
      </c>
      <c r="G24" s="53"/>
      <c r="H24" s="13" t="s">
        <v>37</v>
      </c>
      <c r="I24" s="58">
        <v>9.8000000000000004E-2</v>
      </c>
      <c r="J24" s="58">
        <v>0.15</v>
      </c>
      <c r="K24" s="58">
        <v>0.17</v>
      </c>
      <c r="L24" s="58">
        <v>0.13</v>
      </c>
      <c r="M24" s="57"/>
    </row>
    <row r="25" spans="1:13" s="51" customFormat="1" x14ac:dyDescent="0.2">
      <c r="A25" s="50"/>
      <c r="C25" s="52">
        <v>2002</v>
      </c>
      <c r="D25" s="52">
        <v>2004</v>
      </c>
      <c r="E25" s="52">
        <v>2008</v>
      </c>
      <c r="F25" s="52">
        <v>2011</v>
      </c>
      <c r="G25" s="53"/>
      <c r="I25" s="54">
        <v>2002</v>
      </c>
      <c r="J25" s="54">
        <v>2004</v>
      </c>
      <c r="K25" s="54">
        <v>2008</v>
      </c>
      <c r="L25" s="54">
        <v>2011</v>
      </c>
      <c r="M25" s="50"/>
    </row>
    <row r="26" spans="1:13" s="51" customFormat="1" ht="29.25" customHeight="1" x14ac:dyDescent="0.2">
      <c r="A26" s="50"/>
      <c r="B26" s="83" t="s">
        <v>151</v>
      </c>
      <c r="C26" s="83"/>
      <c r="D26" s="83"/>
      <c r="E26" s="83"/>
      <c r="F26" s="83"/>
      <c r="G26" s="53"/>
      <c r="H26" s="83" t="s">
        <v>151</v>
      </c>
      <c r="I26" s="83"/>
      <c r="J26" s="83"/>
      <c r="K26" s="83"/>
      <c r="L26" s="83"/>
      <c r="M26" s="50"/>
    </row>
    <row r="27" spans="1:13" s="51" customFormat="1" x14ac:dyDescent="0.2">
      <c r="A27" s="50"/>
      <c r="B27" s="43" t="s">
        <v>123</v>
      </c>
      <c r="G27" s="53"/>
      <c r="H27" s="43" t="s">
        <v>123</v>
      </c>
      <c r="I27" s="54"/>
      <c r="J27" s="54"/>
      <c r="K27" s="54"/>
      <c r="M27" s="50"/>
    </row>
    <row r="28" spans="1:13" ht="33.75" x14ac:dyDescent="0.2">
      <c r="A28" s="57"/>
      <c r="B28" s="13" t="s">
        <v>38</v>
      </c>
      <c r="C28" s="58">
        <v>0.46899999999999997</v>
      </c>
      <c r="D28" s="58">
        <v>0.61</v>
      </c>
      <c r="E28" s="58">
        <v>0.61</v>
      </c>
      <c r="F28" s="58">
        <v>0.56999999999999995</v>
      </c>
      <c r="G28" s="53"/>
      <c r="H28" s="13" t="s">
        <v>38</v>
      </c>
      <c r="I28" s="58">
        <v>0.58299999999999996</v>
      </c>
      <c r="J28" s="58">
        <v>0.64</v>
      </c>
      <c r="K28" s="58">
        <v>0.63</v>
      </c>
      <c r="L28" s="58">
        <v>0.6</v>
      </c>
      <c r="M28" s="57"/>
    </row>
    <row r="29" spans="1:13" ht="22.5" x14ac:dyDescent="0.2">
      <c r="A29" s="57"/>
      <c r="B29" s="13" t="s">
        <v>39</v>
      </c>
      <c r="C29" s="58">
        <v>0.50800000000000001</v>
      </c>
      <c r="D29" s="58">
        <v>0.61</v>
      </c>
      <c r="E29" s="58">
        <v>0.57999999999999996</v>
      </c>
      <c r="F29" s="58">
        <v>0.53</v>
      </c>
      <c r="G29" s="53"/>
      <c r="H29" s="13" t="s">
        <v>39</v>
      </c>
      <c r="I29" s="58">
        <v>0.56699999999999995</v>
      </c>
      <c r="J29" s="58">
        <v>0.56999999999999995</v>
      </c>
      <c r="K29" s="58">
        <v>0.61</v>
      </c>
      <c r="L29" s="58">
        <v>0.56999999999999995</v>
      </c>
      <c r="M29" s="57"/>
    </row>
    <row r="30" spans="1:13" ht="45" x14ac:dyDescent="0.2">
      <c r="A30" s="57"/>
      <c r="B30" s="13" t="s">
        <v>40</v>
      </c>
      <c r="C30" s="58">
        <v>0.42</v>
      </c>
      <c r="D30" s="58">
        <v>0.55000000000000004</v>
      </c>
      <c r="E30" s="58">
        <v>0.53</v>
      </c>
      <c r="F30" s="58">
        <v>0.5</v>
      </c>
      <c r="G30" s="53"/>
      <c r="H30" s="13" t="s">
        <v>40</v>
      </c>
      <c r="I30" s="58">
        <v>0.47899999999999998</v>
      </c>
      <c r="J30" s="58">
        <v>0.52</v>
      </c>
      <c r="K30" s="58">
        <v>0.59</v>
      </c>
      <c r="L30" s="58">
        <v>0.5</v>
      </c>
      <c r="M30" s="57"/>
    </row>
    <row r="31" spans="1:13" ht="15.75" customHeight="1" x14ac:dyDescent="0.2">
      <c r="A31" s="57"/>
      <c r="B31" s="44" t="s">
        <v>41</v>
      </c>
      <c r="C31" s="46"/>
      <c r="D31" s="46"/>
      <c r="E31" s="46"/>
      <c r="F31" s="46"/>
      <c r="G31" s="53"/>
      <c r="H31" s="44" t="s">
        <v>41</v>
      </c>
      <c r="I31" s="46"/>
      <c r="J31" s="46"/>
      <c r="K31" s="46"/>
      <c r="M31" s="57"/>
    </row>
    <row r="32" spans="1:13" ht="27" customHeight="1" x14ac:dyDescent="0.2">
      <c r="A32" s="57"/>
      <c r="B32" s="89" t="s">
        <v>163</v>
      </c>
      <c r="C32" s="89"/>
      <c r="D32" s="89"/>
      <c r="E32" s="89"/>
      <c r="F32" s="89"/>
      <c r="G32" s="53"/>
      <c r="H32" s="89" t="s">
        <v>163</v>
      </c>
      <c r="I32" s="89"/>
      <c r="J32" s="89"/>
      <c r="K32" s="89"/>
      <c r="L32" s="89"/>
      <c r="M32" s="57"/>
    </row>
    <row r="33" spans="1:13" x14ac:dyDescent="0.2">
      <c r="A33" s="57"/>
      <c r="B33" s="59" t="s">
        <v>150</v>
      </c>
      <c r="C33" s="46"/>
      <c r="D33" s="46"/>
      <c r="E33" s="46"/>
      <c r="F33" s="46"/>
      <c r="G33" s="53"/>
      <c r="H33" s="59" t="s">
        <v>150</v>
      </c>
      <c r="I33" s="46"/>
      <c r="J33" s="46"/>
      <c r="K33" s="46"/>
      <c r="M33" s="57"/>
    </row>
    <row r="34" spans="1:13" ht="15.75" x14ac:dyDescent="0.2">
      <c r="A34" s="57"/>
      <c r="B34" s="44"/>
      <c r="C34" s="52">
        <v>2002</v>
      </c>
      <c r="D34" s="52">
        <v>2004</v>
      </c>
      <c r="E34" s="52">
        <v>2008</v>
      </c>
      <c r="F34" s="52">
        <v>2011</v>
      </c>
      <c r="G34" s="53"/>
      <c r="H34" s="44"/>
      <c r="I34" s="52">
        <v>2002</v>
      </c>
      <c r="J34" s="52">
        <v>2004</v>
      </c>
      <c r="K34" s="52">
        <v>2008</v>
      </c>
      <c r="L34" s="52">
        <v>2011</v>
      </c>
      <c r="M34" s="57"/>
    </row>
    <row r="35" spans="1:13" ht="33.75" x14ac:dyDescent="0.2">
      <c r="A35" s="57"/>
      <c r="B35" s="13" t="s">
        <v>88</v>
      </c>
      <c r="C35" s="58">
        <v>0.5</v>
      </c>
      <c r="D35" s="58">
        <v>0.42</v>
      </c>
      <c r="E35" s="58">
        <v>0.54</v>
      </c>
      <c r="F35" s="58">
        <v>0.66</v>
      </c>
      <c r="G35" s="53"/>
      <c r="H35" s="13" t="s">
        <v>88</v>
      </c>
      <c r="I35" s="58">
        <v>0.59799999999999998</v>
      </c>
      <c r="J35" s="58">
        <v>0.65</v>
      </c>
      <c r="K35" s="58">
        <v>0.5</v>
      </c>
      <c r="L35" s="58">
        <v>0.56000000000000005</v>
      </c>
      <c r="M35" s="57"/>
    </row>
    <row r="36" spans="1:13" ht="33.75" x14ac:dyDescent="0.2">
      <c r="A36" s="57"/>
      <c r="B36" s="13" t="s">
        <v>89</v>
      </c>
      <c r="C36" s="58">
        <v>0.81799999999999995</v>
      </c>
      <c r="D36" s="58">
        <v>0.8</v>
      </c>
      <c r="E36" s="58">
        <v>0.87</v>
      </c>
      <c r="F36" s="58">
        <v>0.84</v>
      </c>
      <c r="G36" s="53"/>
      <c r="H36" s="13" t="s">
        <v>89</v>
      </c>
      <c r="I36" s="58">
        <v>0.82699999999999996</v>
      </c>
      <c r="J36" s="58">
        <v>0.92</v>
      </c>
      <c r="K36" s="58">
        <v>0.88</v>
      </c>
      <c r="L36" s="58">
        <v>0.84</v>
      </c>
      <c r="M36" s="57"/>
    </row>
    <row r="37" spans="1:13" ht="22.5" x14ac:dyDescent="0.2">
      <c r="A37" s="57"/>
      <c r="B37" s="13" t="s">
        <v>90</v>
      </c>
      <c r="C37" s="58">
        <v>0.61899999999999999</v>
      </c>
      <c r="D37" s="58">
        <v>0.75</v>
      </c>
      <c r="E37" s="58">
        <v>0.69</v>
      </c>
      <c r="F37" s="58">
        <v>0.74</v>
      </c>
      <c r="G37" s="53"/>
      <c r="H37" s="13" t="s">
        <v>90</v>
      </c>
      <c r="I37" s="58">
        <v>0.77800000000000002</v>
      </c>
      <c r="J37" s="58">
        <v>0.81</v>
      </c>
      <c r="K37" s="58">
        <v>0.84</v>
      </c>
      <c r="L37" s="58">
        <v>0.75</v>
      </c>
      <c r="M37" s="57"/>
    </row>
    <row r="38" spans="1:13" ht="33.75" x14ac:dyDescent="0.2">
      <c r="A38" s="57"/>
      <c r="B38" s="13" t="s">
        <v>91</v>
      </c>
      <c r="C38" s="58">
        <v>0.66400000000000003</v>
      </c>
      <c r="D38" s="58">
        <v>0.79</v>
      </c>
      <c r="E38" s="58">
        <v>0.7</v>
      </c>
      <c r="F38" s="58">
        <v>0.76</v>
      </c>
      <c r="G38" s="53"/>
      <c r="H38" s="13" t="s">
        <v>91</v>
      </c>
      <c r="I38" s="58">
        <v>0.74299999999999999</v>
      </c>
      <c r="J38" s="58">
        <v>0.76</v>
      </c>
      <c r="K38" s="58">
        <v>0.8</v>
      </c>
      <c r="L38" s="58">
        <v>0.71</v>
      </c>
      <c r="M38" s="57"/>
    </row>
    <row r="39" spans="1:13" ht="33.75" x14ac:dyDescent="0.2">
      <c r="A39" s="57"/>
      <c r="B39" s="13" t="s">
        <v>92</v>
      </c>
      <c r="C39" s="58">
        <v>0.63500000000000001</v>
      </c>
      <c r="D39" s="58">
        <v>0.76</v>
      </c>
      <c r="E39" s="58">
        <v>0.7</v>
      </c>
      <c r="F39" s="58">
        <v>0.73</v>
      </c>
      <c r="G39" s="53"/>
      <c r="H39" s="13" t="s">
        <v>92</v>
      </c>
      <c r="I39" s="58">
        <v>0.79200000000000004</v>
      </c>
      <c r="J39" s="58">
        <v>0.78</v>
      </c>
      <c r="K39" s="58">
        <v>0.78</v>
      </c>
      <c r="L39" s="58">
        <v>0.76</v>
      </c>
      <c r="M39" s="57"/>
    </row>
    <row r="40" spans="1:13" ht="38.25" customHeight="1" x14ac:dyDescent="0.2">
      <c r="A40" s="57"/>
      <c r="B40" s="94" t="s">
        <v>121</v>
      </c>
      <c r="C40" s="94"/>
      <c r="D40" s="94"/>
      <c r="E40" s="94"/>
      <c r="F40" s="94"/>
      <c r="G40" s="53"/>
      <c r="H40" s="94" t="s">
        <v>121</v>
      </c>
      <c r="I40" s="94"/>
      <c r="J40" s="94"/>
      <c r="K40" s="94"/>
      <c r="L40" s="94"/>
      <c r="M40" s="57"/>
    </row>
    <row r="41" spans="1:13" x14ac:dyDescent="0.2">
      <c r="A41" s="57"/>
      <c r="C41" s="52">
        <v>2002</v>
      </c>
      <c r="D41" s="52">
        <v>2004</v>
      </c>
      <c r="E41" s="52">
        <v>2008</v>
      </c>
      <c r="F41" s="52">
        <v>2011</v>
      </c>
      <c r="G41" s="53"/>
      <c r="I41" s="52">
        <v>2002</v>
      </c>
      <c r="J41" s="52">
        <v>2004</v>
      </c>
      <c r="K41" s="52">
        <v>2008</v>
      </c>
      <c r="L41" s="52">
        <v>2011</v>
      </c>
      <c r="M41" s="57"/>
    </row>
    <row r="42" spans="1:13" ht="22.5" x14ac:dyDescent="0.2">
      <c r="A42" s="57"/>
      <c r="B42" s="13" t="s">
        <v>42</v>
      </c>
      <c r="C42" s="61">
        <v>3.22</v>
      </c>
      <c r="D42" s="61">
        <v>3.33</v>
      </c>
      <c r="E42" s="61">
        <v>3.27</v>
      </c>
      <c r="F42" s="61">
        <v>3.1616175033873022</v>
      </c>
      <c r="G42" s="53"/>
      <c r="H42" s="13" t="s">
        <v>42</v>
      </c>
      <c r="I42" s="61">
        <v>3.43</v>
      </c>
      <c r="J42" s="61">
        <v>3.52</v>
      </c>
      <c r="K42" s="61">
        <v>3.42</v>
      </c>
      <c r="L42" s="61">
        <v>3.3</v>
      </c>
      <c r="M42" s="57"/>
    </row>
    <row r="43" spans="1:13" ht="33.75" x14ac:dyDescent="0.2">
      <c r="A43" s="57"/>
      <c r="B43" s="13" t="s">
        <v>43</v>
      </c>
      <c r="C43" s="61">
        <v>2.34</v>
      </c>
      <c r="D43" s="61">
        <v>2.31</v>
      </c>
      <c r="E43" s="61">
        <v>2.09</v>
      </c>
      <c r="F43" s="61">
        <v>2.14</v>
      </c>
      <c r="G43" s="53"/>
      <c r="H43" s="13" t="s">
        <v>43</v>
      </c>
      <c r="I43" s="61">
        <v>2.42</v>
      </c>
      <c r="J43" s="61">
        <v>2.5</v>
      </c>
      <c r="K43" s="61">
        <v>2.42</v>
      </c>
      <c r="L43" s="61">
        <v>2.2000000000000002</v>
      </c>
      <c r="M43" s="57"/>
    </row>
    <row r="44" spans="1:13" ht="22.5" x14ac:dyDescent="0.2">
      <c r="A44" s="57"/>
      <c r="B44" s="13" t="s">
        <v>93</v>
      </c>
      <c r="C44" s="61">
        <v>1.31</v>
      </c>
      <c r="D44" s="61">
        <v>1.43</v>
      </c>
      <c r="E44" s="61">
        <v>1.32</v>
      </c>
      <c r="F44" s="61">
        <v>1.37</v>
      </c>
      <c r="G44" s="53"/>
      <c r="H44" s="13" t="s">
        <v>93</v>
      </c>
      <c r="I44" s="61">
        <v>1.68</v>
      </c>
      <c r="J44" s="61">
        <v>1.69</v>
      </c>
      <c r="K44" s="61">
        <v>1.65</v>
      </c>
      <c r="L44" s="61">
        <v>1.58</v>
      </c>
      <c r="M44" s="57"/>
    </row>
    <row r="45" spans="1:13" ht="22.5" x14ac:dyDescent="0.2">
      <c r="A45" s="57"/>
      <c r="B45" s="13" t="s">
        <v>94</v>
      </c>
      <c r="C45" s="61">
        <v>2.5099999999999998</v>
      </c>
      <c r="D45" s="61">
        <v>2.65</v>
      </c>
      <c r="E45" s="61">
        <v>2.52</v>
      </c>
      <c r="F45" s="61">
        <v>2.54</v>
      </c>
      <c r="G45" s="53"/>
      <c r="H45" s="13" t="s">
        <v>94</v>
      </c>
      <c r="I45" s="61">
        <v>2.65</v>
      </c>
      <c r="J45" s="61">
        <v>2.88</v>
      </c>
      <c r="K45" s="61">
        <v>2.8</v>
      </c>
      <c r="L45" s="61">
        <v>2.68</v>
      </c>
      <c r="M45" s="57"/>
    </row>
    <row r="46" spans="1:13" s="51" customFormat="1" x14ac:dyDescent="0.2">
      <c r="A46" s="50"/>
      <c r="C46" s="52">
        <v>2002</v>
      </c>
      <c r="D46" s="52">
        <v>2004</v>
      </c>
      <c r="E46" s="52">
        <v>2008</v>
      </c>
      <c r="F46" s="52">
        <v>2011</v>
      </c>
      <c r="G46" s="53"/>
      <c r="I46" s="54">
        <v>2002</v>
      </c>
      <c r="J46" s="54">
        <v>2004</v>
      </c>
      <c r="K46" s="54">
        <v>2008</v>
      </c>
      <c r="L46" s="54">
        <v>2011</v>
      </c>
      <c r="M46" s="50"/>
    </row>
    <row r="47" spans="1:13" ht="22.5" x14ac:dyDescent="0.2">
      <c r="A47" s="57"/>
      <c r="B47" s="13" t="s">
        <v>95</v>
      </c>
      <c r="C47" s="61">
        <v>3.32</v>
      </c>
      <c r="D47" s="61">
        <v>3.59</v>
      </c>
      <c r="E47" s="61">
        <v>2.99</v>
      </c>
      <c r="F47" s="61">
        <v>3</v>
      </c>
      <c r="G47" s="53"/>
      <c r="H47" s="13" t="s">
        <v>95</v>
      </c>
      <c r="I47" s="61">
        <v>2.83</v>
      </c>
      <c r="J47" s="61">
        <v>2.83</v>
      </c>
      <c r="K47" s="61">
        <v>2.88</v>
      </c>
      <c r="L47" s="61">
        <v>2.85</v>
      </c>
      <c r="M47" s="57"/>
    </row>
    <row r="48" spans="1:13" ht="22.5" x14ac:dyDescent="0.2">
      <c r="A48" s="57"/>
      <c r="B48" s="13" t="s">
        <v>96</v>
      </c>
      <c r="C48" s="61" t="s">
        <v>112</v>
      </c>
      <c r="D48" s="61">
        <v>2.88</v>
      </c>
      <c r="E48" s="61">
        <v>2.58</v>
      </c>
      <c r="F48" s="61">
        <v>2.83</v>
      </c>
      <c r="G48" s="53"/>
      <c r="H48" s="13" t="s">
        <v>96</v>
      </c>
      <c r="I48" s="61" t="s">
        <v>112</v>
      </c>
      <c r="J48" s="61">
        <v>2.88</v>
      </c>
      <c r="K48" s="61">
        <v>2.75</v>
      </c>
      <c r="L48" s="61">
        <v>2.83</v>
      </c>
      <c r="M48" s="57"/>
    </row>
    <row r="49" spans="1:13" ht="22.5" x14ac:dyDescent="0.2">
      <c r="A49" s="57"/>
      <c r="B49" s="13" t="s">
        <v>97</v>
      </c>
      <c r="C49" s="61" t="s">
        <v>112</v>
      </c>
      <c r="D49" s="61">
        <v>2.59</v>
      </c>
      <c r="E49" s="61">
        <v>2.52</v>
      </c>
      <c r="F49" s="61">
        <v>2.71</v>
      </c>
      <c r="G49" s="53"/>
      <c r="H49" s="13" t="s">
        <v>97</v>
      </c>
      <c r="I49" s="61" t="s">
        <v>112</v>
      </c>
      <c r="J49" s="61">
        <v>2.35</v>
      </c>
      <c r="K49" s="61">
        <v>2.27</v>
      </c>
      <c r="L49" s="61">
        <v>2.33</v>
      </c>
      <c r="M49" s="57"/>
    </row>
    <row r="50" spans="1:13" ht="27.75" customHeight="1" x14ac:dyDescent="0.2">
      <c r="A50" s="57"/>
      <c r="B50" s="92" t="s">
        <v>122</v>
      </c>
      <c r="C50" s="93"/>
      <c r="D50" s="93"/>
      <c r="E50" s="93"/>
      <c r="F50" s="93"/>
      <c r="G50" s="62"/>
      <c r="H50" s="92" t="s">
        <v>122</v>
      </c>
      <c r="I50" s="93"/>
      <c r="J50" s="93"/>
      <c r="K50" s="93"/>
      <c r="L50" s="93"/>
      <c r="M50" s="57"/>
    </row>
    <row r="51" spans="1:13" ht="12" customHeight="1" x14ac:dyDescent="0.2">
      <c r="A51" s="57"/>
      <c r="B51" s="59" t="s">
        <v>155</v>
      </c>
      <c r="C51" s="63"/>
      <c r="D51" s="63"/>
      <c r="E51" s="63"/>
      <c r="F51" s="63"/>
      <c r="G51" s="62"/>
      <c r="H51" s="59" t="s">
        <v>155</v>
      </c>
      <c r="I51" s="63"/>
      <c r="J51" s="63"/>
      <c r="K51" s="63"/>
      <c r="L51" s="63"/>
      <c r="M51" s="57"/>
    </row>
    <row r="52" spans="1:13" ht="12.75" customHeight="1" x14ac:dyDescent="0.2">
      <c r="A52" s="57"/>
      <c r="C52" s="52" t="s">
        <v>156</v>
      </c>
      <c r="D52" s="52">
        <v>2004</v>
      </c>
      <c r="E52" s="52">
        <v>2008</v>
      </c>
      <c r="F52" s="52">
        <v>2011</v>
      </c>
      <c r="G52" s="53"/>
      <c r="I52" s="52" t="s">
        <v>156</v>
      </c>
      <c r="J52" s="52">
        <v>2004</v>
      </c>
      <c r="K52" s="52">
        <v>2008</v>
      </c>
      <c r="L52" s="52">
        <v>2011</v>
      </c>
      <c r="M52" s="57"/>
    </row>
    <row r="53" spans="1:13" ht="22.5" x14ac:dyDescent="0.2">
      <c r="A53" s="57"/>
      <c r="B53" s="13" t="s">
        <v>44</v>
      </c>
      <c r="C53" s="58">
        <f>100%-44.6%</f>
        <v>0.55400000000000005</v>
      </c>
      <c r="D53" s="58">
        <v>0.47</v>
      </c>
      <c r="E53" s="58">
        <f>100%-36%</f>
        <v>0.64</v>
      </c>
      <c r="F53" s="58">
        <f>100%-40%</f>
        <v>0.6</v>
      </c>
      <c r="G53" s="53"/>
      <c r="H53" s="13" t="s">
        <v>44</v>
      </c>
      <c r="I53" s="64">
        <f>100%-40%</f>
        <v>0.6</v>
      </c>
      <c r="J53" s="64">
        <v>0.53</v>
      </c>
      <c r="K53" s="64">
        <f>100%-34%</f>
        <v>0.65999999999999992</v>
      </c>
      <c r="L53" s="64">
        <f>100%-42%</f>
        <v>0.58000000000000007</v>
      </c>
      <c r="M53" s="57"/>
    </row>
    <row r="54" spans="1:13" ht="22.5" x14ac:dyDescent="0.2">
      <c r="A54" s="57"/>
      <c r="B54" s="13" t="s">
        <v>45</v>
      </c>
      <c r="C54" s="58">
        <f>100%-63.7%</f>
        <v>0.36299999999999999</v>
      </c>
      <c r="D54" s="58">
        <v>0.61</v>
      </c>
      <c r="E54" s="58">
        <f>100%-25%</f>
        <v>0.75</v>
      </c>
      <c r="F54" s="58">
        <f>100%-30%</f>
        <v>0.7</v>
      </c>
      <c r="G54" s="53"/>
      <c r="H54" s="13" t="s">
        <v>45</v>
      </c>
      <c r="I54" s="64">
        <f>100%-53.5%</f>
        <v>0.46499999999999997</v>
      </c>
      <c r="J54" s="64">
        <v>0.62</v>
      </c>
      <c r="K54" s="64">
        <f>100%-25%</f>
        <v>0.75</v>
      </c>
      <c r="L54" s="64">
        <f>100%-23%</f>
        <v>0.77</v>
      </c>
      <c r="M54" s="57"/>
    </row>
    <row r="55" spans="1:13" ht="22.5" x14ac:dyDescent="0.2">
      <c r="A55" s="57"/>
      <c r="B55" s="13" t="s">
        <v>46</v>
      </c>
      <c r="C55" s="58" t="s">
        <v>112</v>
      </c>
      <c r="D55" s="58">
        <v>0.39</v>
      </c>
      <c r="E55" s="58">
        <f>100%-52%</f>
        <v>0.48</v>
      </c>
      <c r="F55" s="58">
        <f>100%-61%</f>
        <v>0.39</v>
      </c>
      <c r="G55" s="53"/>
      <c r="H55" s="13" t="s">
        <v>46</v>
      </c>
      <c r="I55" s="58" t="s">
        <v>112</v>
      </c>
      <c r="J55" s="64">
        <v>0.31</v>
      </c>
      <c r="K55" s="64">
        <f>100%-52%</f>
        <v>0.48</v>
      </c>
      <c r="L55" s="64">
        <f>100%-53%</f>
        <v>0.47</v>
      </c>
      <c r="M55" s="57"/>
    </row>
    <row r="56" spans="1:13" ht="22.5" x14ac:dyDescent="0.2">
      <c r="A56" s="57"/>
      <c r="B56" s="13" t="s">
        <v>47</v>
      </c>
      <c r="C56" s="58" t="s">
        <v>112</v>
      </c>
      <c r="D56" s="58" t="s">
        <v>112</v>
      </c>
      <c r="E56" s="58">
        <f>100%-10%</f>
        <v>0.9</v>
      </c>
      <c r="F56" s="58">
        <f>100%-12%</f>
        <v>0.88</v>
      </c>
      <c r="G56" s="53"/>
      <c r="H56" s="13" t="s">
        <v>47</v>
      </c>
      <c r="I56" s="58" t="s">
        <v>112</v>
      </c>
      <c r="J56" s="58" t="s">
        <v>112</v>
      </c>
      <c r="K56" s="64">
        <f>100%-10%</f>
        <v>0.9</v>
      </c>
      <c r="L56" s="64">
        <f>100%-10%</f>
        <v>0.9</v>
      </c>
      <c r="M56" s="57"/>
    </row>
    <row r="57" spans="1:13" ht="33.75" x14ac:dyDescent="0.2">
      <c r="A57" s="57"/>
      <c r="B57" s="13" t="s">
        <v>48</v>
      </c>
      <c r="C57" s="58" t="s">
        <v>112</v>
      </c>
      <c r="D57" s="58" t="s">
        <v>112</v>
      </c>
      <c r="E57" s="58">
        <f>100%-1%</f>
        <v>0.99</v>
      </c>
      <c r="F57" s="58">
        <f>100%-7%</f>
        <v>0.92999999999999994</v>
      </c>
      <c r="G57" s="53"/>
      <c r="H57" s="13" t="s">
        <v>48</v>
      </c>
      <c r="I57" s="58" t="s">
        <v>112</v>
      </c>
      <c r="J57" s="58" t="s">
        <v>112</v>
      </c>
      <c r="K57" s="64">
        <f>100%-2%</f>
        <v>0.98</v>
      </c>
      <c r="L57" s="64">
        <f>100%-6%</f>
        <v>0.94</v>
      </c>
      <c r="M57" s="57"/>
    </row>
    <row r="58" spans="1:13" ht="22.5" x14ac:dyDescent="0.2">
      <c r="A58" s="57"/>
      <c r="B58" s="13" t="s">
        <v>49</v>
      </c>
      <c r="C58" s="58" t="s">
        <v>112</v>
      </c>
      <c r="D58" s="58" t="s">
        <v>112</v>
      </c>
      <c r="E58" s="58">
        <f>100%-3%</f>
        <v>0.97</v>
      </c>
      <c r="F58" s="58">
        <f>100%-3%</f>
        <v>0.97</v>
      </c>
      <c r="G58" s="53"/>
      <c r="H58" s="13" t="s">
        <v>49</v>
      </c>
      <c r="I58" s="58" t="s">
        <v>112</v>
      </c>
      <c r="J58" s="58" t="s">
        <v>112</v>
      </c>
      <c r="K58" s="64">
        <f>100%-2%</f>
        <v>0.98</v>
      </c>
      <c r="L58" s="64">
        <f>100%-4%</f>
        <v>0.96</v>
      </c>
      <c r="M58" s="57"/>
    </row>
    <row r="59" spans="1:13" ht="12" customHeight="1" x14ac:dyDescent="0.2">
      <c r="A59" s="57"/>
      <c r="B59" s="88" t="s">
        <v>157</v>
      </c>
      <c r="C59" s="88"/>
      <c r="D59" s="88"/>
      <c r="E59" s="88"/>
      <c r="F59" s="88"/>
      <c r="G59" s="53"/>
      <c r="H59" s="88" t="s">
        <v>157</v>
      </c>
      <c r="I59" s="88"/>
      <c r="J59" s="88"/>
      <c r="K59" s="88"/>
      <c r="L59" s="88"/>
      <c r="M59" s="57"/>
    </row>
    <row r="60" spans="1:13" x14ac:dyDescent="0.2">
      <c r="A60" s="57"/>
      <c r="C60" s="86">
        <v>2002</v>
      </c>
      <c r="D60" s="86"/>
      <c r="E60" s="86">
        <v>2004</v>
      </c>
      <c r="F60" s="86"/>
      <c r="G60" s="65"/>
      <c r="H60" s="52"/>
      <c r="I60" s="86">
        <v>2002</v>
      </c>
      <c r="J60" s="86"/>
      <c r="K60" s="86">
        <v>2004</v>
      </c>
      <c r="L60" s="86"/>
      <c r="M60" s="57"/>
    </row>
    <row r="61" spans="1:13" ht="25.5" customHeight="1" x14ac:dyDescent="0.2">
      <c r="A61" s="57"/>
      <c r="B61" s="89" t="s">
        <v>166</v>
      </c>
      <c r="C61" s="89"/>
      <c r="D61" s="89"/>
      <c r="E61" s="89"/>
      <c r="F61" s="89"/>
      <c r="G61" s="65"/>
      <c r="H61" s="89" t="s">
        <v>167</v>
      </c>
      <c r="I61" s="89"/>
      <c r="J61" s="89"/>
      <c r="K61" s="89"/>
      <c r="L61" s="89"/>
      <c r="M61" s="57"/>
    </row>
    <row r="62" spans="1:13" x14ac:dyDescent="0.2">
      <c r="A62" s="57"/>
      <c r="C62" s="87" t="s">
        <v>164</v>
      </c>
      <c r="D62" s="87"/>
      <c r="E62" s="55" t="s">
        <v>50</v>
      </c>
      <c r="F62" s="56" t="s">
        <v>51</v>
      </c>
      <c r="G62" s="65"/>
      <c r="H62" s="52"/>
      <c r="I62" s="87" t="s">
        <v>164</v>
      </c>
      <c r="J62" s="87"/>
      <c r="K62" s="55" t="s">
        <v>50</v>
      </c>
      <c r="L62" s="56" t="s">
        <v>51</v>
      </c>
      <c r="M62" s="57"/>
    </row>
    <row r="63" spans="1:13" ht="22.5" x14ac:dyDescent="0.2">
      <c r="A63" s="57"/>
      <c r="B63" s="13" t="s">
        <v>52</v>
      </c>
      <c r="C63" s="85">
        <v>0.63500000000000001</v>
      </c>
      <c r="D63" s="85"/>
      <c r="E63" s="58">
        <v>0.58536585365853666</v>
      </c>
      <c r="F63" s="58">
        <v>3.6585365853658541E-2</v>
      </c>
      <c r="G63" s="57"/>
      <c r="H63" s="13" t="s">
        <v>52</v>
      </c>
      <c r="I63" s="84">
        <v>0.54200000000000004</v>
      </c>
      <c r="J63" s="84"/>
      <c r="K63" s="58">
        <v>0.27480916030534353</v>
      </c>
      <c r="L63" s="58">
        <v>0.31297709923664124</v>
      </c>
      <c r="M63" s="57"/>
    </row>
    <row r="64" spans="1:13" x14ac:dyDescent="0.2">
      <c r="A64" s="57"/>
      <c r="B64" s="13" t="s">
        <v>53</v>
      </c>
      <c r="C64" s="85">
        <v>0.46</v>
      </c>
      <c r="D64" s="85"/>
      <c r="E64" s="58">
        <v>0.45783132530120485</v>
      </c>
      <c r="F64" s="58">
        <v>0.21686746987951808</v>
      </c>
      <c r="G64" s="57"/>
      <c r="H64" s="13" t="s">
        <v>53</v>
      </c>
      <c r="I64" s="84">
        <v>0.46899999999999997</v>
      </c>
      <c r="J64" s="84"/>
      <c r="K64" s="58">
        <v>0.17692307692307693</v>
      </c>
      <c r="L64" s="58">
        <v>0.3</v>
      </c>
      <c r="M64" s="57"/>
    </row>
    <row r="65" spans="1:13" ht="33.75" x14ac:dyDescent="0.2">
      <c r="A65" s="57"/>
      <c r="B65" s="13" t="s">
        <v>54</v>
      </c>
      <c r="C65" s="85">
        <v>0.24</v>
      </c>
      <c r="D65" s="85"/>
      <c r="E65" s="58">
        <v>0.27710843373493976</v>
      </c>
      <c r="F65" s="58">
        <v>0.14457831325301204</v>
      </c>
      <c r="G65" s="57"/>
      <c r="H65" s="13" t="s">
        <v>54</v>
      </c>
      <c r="I65" s="84">
        <v>0.14699999999999999</v>
      </c>
      <c r="J65" s="84"/>
      <c r="K65" s="58">
        <v>0.11450381679389313</v>
      </c>
      <c r="L65" s="58">
        <v>8.3969465648854963E-2</v>
      </c>
      <c r="M65" s="57"/>
    </row>
    <row r="66" spans="1:13" ht="33.75" x14ac:dyDescent="0.2">
      <c r="A66" s="57"/>
      <c r="B66" s="13" t="s">
        <v>55</v>
      </c>
      <c r="C66" s="85">
        <v>0.27400000000000002</v>
      </c>
      <c r="D66" s="85"/>
      <c r="E66" s="58">
        <v>0.3253012048192771</v>
      </c>
      <c r="F66" s="58">
        <v>2.4096385542168676E-2</v>
      </c>
      <c r="G66" s="57"/>
      <c r="H66" s="13" t="s">
        <v>55</v>
      </c>
      <c r="I66" s="84">
        <v>0.17699999999999999</v>
      </c>
      <c r="J66" s="84"/>
      <c r="K66" s="58">
        <v>0.19083969465648856</v>
      </c>
      <c r="L66" s="58">
        <v>0.12213740458015268</v>
      </c>
      <c r="M66" s="57"/>
    </row>
    <row r="67" spans="1:13" x14ac:dyDescent="0.2">
      <c r="A67" s="57"/>
      <c r="B67" s="13" t="s">
        <v>56</v>
      </c>
      <c r="C67" s="85">
        <v>0.45200000000000001</v>
      </c>
      <c r="D67" s="85"/>
      <c r="E67" s="58">
        <v>0.38554216867469882</v>
      </c>
      <c r="F67" s="58">
        <v>0.16867469879518074</v>
      </c>
      <c r="G67" s="57"/>
      <c r="H67" s="13" t="s">
        <v>56</v>
      </c>
      <c r="I67" s="84">
        <v>0.378</v>
      </c>
      <c r="J67" s="84"/>
      <c r="K67" s="58">
        <v>0.15267175572519084</v>
      </c>
      <c r="L67" s="58">
        <v>0.37404580152671757</v>
      </c>
      <c r="M67" s="57"/>
    </row>
    <row r="68" spans="1:13" x14ac:dyDescent="0.2">
      <c r="A68" s="57"/>
      <c r="B68" s="13" t="s">
        <v>57</v>
      </c>
      <c r="C68" s="85">
        <v>0.26400000000000001</v>
      </c>
      <c r="D68" s="85"/>
      <c r="E68" s="58">
        <v>0.33333333333333337</v>
      </c>
      <c r="F68" s="58">
        <v>6.1728395061728399E-2</v>
      </c>
      <c r="G68" s="57"/>
      <c r="H68" s="13" t="s">
        <v>57</v>
      </c>
      <c r="I68" s="84">
        <v>0.106</v>
      </c>
      <c r="J68" s="84"/>
      <c r="K68" s="58">
        <v>0.12213740458015268</v>
      </c>
      <c r="L68" s="58">
        <v>6.106870229007634E-2</v>
      </c>
      <c r="M68" s="57"/>
    </row>
    <row r="69" spans="1:13" x14ac:dyDescent="0.2">
      <c r="A69" s="57"/>
      <c r="B69" s="13" t="s">
        <v>58</v>
      </c>
      <c r="C69" s="85">
        <v>0.20599999999999999</v>
      </c>
      <c r="D69" s="85"/>
      <c r="E69" s="58">
        <v>0.21951219512195125</v>
      </c>
      <c r="F69" s="58">
        <v>6.0975609756097567E-2</v>
      </c>
      <c r="G69" s="57"/>
      <c r="H69" s="13" t="s">
        <v>58</v>
      </c>
      <c r="I69" s="84">
        <v>0.189</v>
      </c>
      <c r="J69" s="84"/>
      <c r="K69" s="58">
        <v>0.14728682170542637</v>
      </c>
      <c r="L69" s="58">
        <v>0.11627906976744186</v>
      </c>
      <c r="M69" s="57"/>
    </row>
    <row r="70" spans="1:13" ht="33.75" x14ac:dyDescent="0.2">
      <c r="A70" s="57"/>
      <c r="B70" s="13" t="s">
        <v>59</v>
      </c>
      <c r="C70" s="85">
        <v>0.26400000000000001</v>
      </c>
      <c r="D70" s="85"/>
      <c r="E70" s="58">
        <v>0.36144578313253012</v>
      </c>
      <c r="F70" s="58">
        <v>1.2048192771084338E-2</v>
      </c>
      <c r="G70" s="57"/>
      <c r="H70" s="13" t="s">
        <v>59</v>
      </c>
      <c r="I70" s="84">
        <v>0.308</v>
      </c>
      <c r="J70" s="84"/>
      <c r="K70" s="58">
        <v>0.30534351145038169</v>
      </c>
      <c r="L70" s="58">
        <v>0.16793893129770993</v>
      </c>
      <c r="M70" s="57"/>
    </row>
    <row r="71" spans="1:13" ht="24.75" customHeight="1" x14ac:dyDescent="0.2">
      <c r="A71" s="57"/>
      <c r="B71" s="88" t="s">
        <v>165</v>
      </c>
      <c r="C71" s="88"/>
      <c r="D71" s="88"/>
      <c r="E71" s="88"/>
      <c r="F71" s="88"/>
      <c r="G71" s="53"/>
      <c r="H71" s="88" t="s">
        <v>165</v>
      </c>
      <c r="I71" s="88"/>
      <c r="J71" s="88"/>
      <c r="K71" s="88"/>
      <c r="L71" s="88"/>
      <c r="M71" s="57"/>
    </row>
    <row r="72" spans="1:13" x14ac:dyDescent="0.2">
      <c r="A72" s="57"/>
      <c r="C72" s="86">
        <v>2008</v>
      </c>
      <c r="D72" s="86"/>
      <c r="E72" s="86">
        <v>2011</v>
      </c>
      <c r="F72" s="86"/>
      <c r="G72" s="65"/>
      <c r="H72" s="52"/>
      <c r="I72" s="86">
        <v>2008</v>
      </c>
      <c r="J72" s="86"/>
      <c r="K72" s="86">
        <v>2011</v>
      </c>
      <c r="L72" s="86"/>
      <c r="M72" s="57"/>
    </row>
    <row r="73" spans="1:13" ht="38.25" customHeight="1" x14ac:dyDescent="0.2">
      <c r="A73" s="57"/>
      <c r="B73" s="89" t="s">
        <v>153</v>
      </c>
      <c r="C73" s="89"/>
      <c r="D73" s="89"/>
      <c r="E73" s="89"/>
      <c r="F73" s="89"/>
      <c r="G73" s="65"/>
      <c r="H73" s="89" t="s">
        <v>153</v>
      </c>
      <c r="I73" s="89"/>
      <c r="J73" s="89"/>
      <c r="K73" s="89"/>
      <c r="L73" s="89"/>
      <c r="M73" s="57"/>
    </row>
    <row r="74" spans="1:13" x14ac:dyDescent="0.2">
      <c r="A74" s="57"/>
      <c r="C74" s="55" t="s">
        <v>50</v>
      </c>
      <c r="D74" s="56" t="s">
        <v>51</v>
      </c>
      <c r="E74" s="55" t="s">
        <v>50</v>
      </c>
      <c r="F74" s="56" t="s">
        <v>51</v>
      </c>
      <c r="G74" s="65"/>
      <c r="H74" s="52"/>
      <c r="I74" s="55" t="s">
        <v>50</v>
      </c>
      <c r="J74" s="56" t="s">
        <v>51</v>
      </c>
      <c r="K74" s="55" t="s">
        <v>50</v>
      </c>
      <c r="L74" s="56" t="s">
        <v>51</v>
      </c>
      <c r="M74" s="57"/>
    </row>
    <row r="75" spans="1:13" ht="22.5" x14ac:dyDescent="0.2">
      <c r="A75" s="57"/>
      <c r="B75" s="13" t="s">
        <v>52</v>
      </c>
      <c r="C75" s="58">
        <v>0.7</v>
      </c>
      <c r="D75" s="58">
        <v>0.06</v>
      </c>
      <c r="E75" s="58">
        <v>0.73</v>
      </c>
      <c r="F75" s="64">
        <v>0.06</v>
      </c>
      <c r="G75" s="57"/>
      <c r="H75" s="13" t="s">
        <v>52</v>
      </c>
      <c r="I75" s="64">
        <v>0.26</v>
      </c>
      <c r="J75" s="64">
        <v>0.36</v>
      </c>
      <c r="K75" s="64">
        <v>0.35</v>
      </c>
      <c r="L75" s="64">
        <v>0.36</v>
      </c>
      <c r="M75" s="57"/>
    </row>
    <row r="76" spans="1:13" x14ac:dyDescent="0.2">
      <c r="A76" s="57"/>
      <c r="B76" s="13" t="s">
        <v>53</v>
      </c>
      <c r="C76" s="58">
        <v>0.47</v>
      </c>
      <c r="D76" s="58">
        <v>0.26</v>
      </c>
      <c r="E76" s="58">
        <v>0.56000000000000005</v>
      </c>
      <c r="F76" s="64">
        <v>0.19</v>
      </c>
      <c r="G76" s="57"/>
      <c r="H76" s="13" t="s">
        <v>53</v>
      </c>
      <c r="I76" s="64">
        <v>0.18</v>
      </c>
      <c r="J76" s="64">
        <v>0.41</v>
      </c>
      <c r="K76" s="64">
        <v>0.25</v>
      </c>
      <c r="L76" s="64">
        <v>0.39</v>
      </c>
      <c r="M76" s="57"/>
    </row>
    <row r="77" spans="1:13" ht="33.75" x14ac:dyDescent="0.2">
      <c r="A77" s="57"/>
      <c r="B77" s="13" t="s">
        <v>54</v>
      </c>
      <c r="C77" s="58">
        <v>0.26</v>
      </c>
      <c r="D77" s="58">
        <v>0.14000000000000001</v>
      </c>
      <c r="E77" s="58">
        <v>0.31</v>
      </c>
      <c r="F77" s="64">
        <v>0.14000000000000001</v>
      </c>
      <c r="G77" s="57"/>
      <c r="H77" s="13" t="s">
        <v>54</v>
      </c>
      <c r="I77" s="64">
        <v>0.11</v>
      </c>
      <c r="J77" s="64">
        <v>0.14000000000000001</v>
      </c>
      <c r="K77" s="64">
        <v>0.15</v>
      </c>
      <c r="L77" s="64">
        <v>0.19</v>
      </c>
      <c r="M77" s="57"/>
    </row>
    <row r="78" spans="1:13" ht="33.75" x14ac:dyDescent="0.2">
      <c r="A78" s="57"/>
      <c r="B78" s="13" t="s">
        <v>55</v>
      </c>
      <c r="C78" s="58">
        <v>0.31</v>
      </c>
      <c r="D78" s="58">
        <v>0.06</v>
      </c>
      <c r="E78" s="58">
        <v>0.41</v>
      </c>
      <c r="F78" s="64">
        <v>0.04</v>
      </c>
      <c r="G78" s="57"/>
      <c r="H78" s="13" t="s">
        <v>55</v>
      </c>
      <c r="I78" s="64">
        <v>0.15</v>
      </c>
      <c r="J78" s="64">
        <v>0.17</v>
      </c>
      <c r="K78" s="64">
        <v>0.22</v>
      </c>
      <c r="L78" s="64">
        <v>0.16</v>
      </c>
      <c r="M78" s="57"/>
    </row>
    <row r="79" spans="1:13" x14ac:dyDescent="0.2">
      <c r="A79" s="57"/>
      <c r="B79" s="13" t="s">
        <v>56</v>
      </c>
      <c r="C79" s="58">
        <v>0.36</v>
      </c>
      <c r="D79" s="58">
        <v>0.2</v>
      </c>
      <c r="E79" s="58">
        <v>0.45</v>
      </c>
      <c r="F79" s="64">
        <v>0.17</v>
      </c>
      <c r="G79" s="57"/>
      <c r="H79" s="13" t="s">
        <v>56</v>
      </c>
      <c r="I79" s="64">
        <v>0.15</v>
      </c>
      <c r="J79" s="64">
        <v>0.43</v>
      </c>
      <c r="K79" s="64">
        <v>0.13</v>
      </c>
      <c r="L79" s="64">
        <v>0.42</v>
      </c>
      <c r="M79" s="57"/>
    </row>
    <row r="80" spans="1:13" x14ac:dyDescent="0.2">
      <c r="A80" s="57"/>
      <c r="B80" s="13" t="s">
        <v>57</v>
      </c>
      <c r="C80" s="58">
        <v>0.4</v>
      </c>
      <c r="D80" s="58">
        <v>0.08</v>
      </c>
      <c r="E80" s="58">
        <v>0.39</v>
      </c>
      <c r="F80" s="64">
        <v>0.05</v>
      </c>
      <c r="G80" s="57"/>
      <c r="H80" s="13" t="s">
        <v>57</v>
      </c>
      <c r="I80" s="64">
        <v>0.09</v>
      </c>
      <c r="J80" s="64">
        <v>7.0000000000000007E-2</v>
      </c>
      <c r="K80" s="64">
        <v>0.13</v>
      </c>
      <c r="L80" s="64">
        <v>0.11</v>
      </c>
      <c r="M80" s="57"/>
    </row>
    <row r="81" spans="1:13" x14ac:dyDescent="0.2">
      <c r="A81" s="57"/>
      <c r="B81" s="13" t="s">
        <v>58</v>
      </c>
      <c r="C81" s="58">
        <v>0.28999999999999998</v>
      </c>
      <c r="D81" s="58">
        <v>0.05</v>
      </c>
      <c r="E81" s="58">
        <v>0.24</v>
      </c>
      <c r="F81" s="64">
        <v>0.04</v>
      </c>
      <c r="G81" s="57"/>
      <c r="H81" s="13" t="s">
        <v>58</v>
      </c>
      <c r="I81" s="64">
        <v>0.12</v>
      </c>
      <c r="J81" s="64">
        <v>0.17</v>
      </c>
      <c r="K81" s="64">
        <v>0.14000000000000001</v>
      </c>
      <c r="L81" s="64">
        <v>0.13</v>
      </c>
      <c r="M81" s="57"/>
    </row>
    <row r="82" spans="1:13" ht="33.75" x14ac:dyDescent="0.2">
      <c r="A82" s="57"/>
      <c r="B82" s="13" t="s">
        <v>59</v>
      </c>
      <c r="C82" s="58">
        <v>0.46</v>
      </c>
      <c r="D82" s="58">
        <v>0.03</v>
      </c>
      <c r="E82" s="58">
        <v>0.44</v>
      </c>
      <c r="F82" s="64">
        <v>0.03</v>
      </c>
      <c r="G82" s="57"/>
      <c r="H82" s="13" t="s">
        <v>59</v>
      </c>
      <c r="I82" s="64">
        <v>0.33</v>
      </c>
      <c r="J82" s="64">
        <v>0.4</v>
      </c>
      <c r="K82" s="64">
        <v>0.39</v>
      </c>
      <c r="L82" s="64">
        <v>0.28999999999999998</v>
      </c>
      <c r="M82" s="57"/>
    </row>
    <row r="83" spans="1:13" ht="53.25" customHeight="1" x14ac:dyDescent="0.2">
      <c r="A83" s="57"/>
      <c r="B83" s="99" t="s">
        <v>154</v>
      </c>
      <c r="C83" s="99"/>
      <c r="D83" s="99"/>
      <c r="E83" s="99"/>
      <c r="F83" s="99"/>
      <c r="G83" s="66"/>
      <c r="H83" s="99" t="s">
        <v>154</v>
      </c>
      <c r="I83" s="99"/>
      <c r="J83" s="99"/>
      <c r="K83" s="99"/>
      <c r="L83" s="99"/>
      <c r="M83" s="57"/>
    </row>
    <row r="84" spans="1:13" ht="25.5" x14ac:dyDescent="0.2">
      <c r="A84" s="57"/>
      <c r="B84" s="67" t="s">
        <v>60</v>
      </c>
      <c r="C84" s="52">
        <v>2002</v>
      </c>
      <c r="D84" s="52">
        <v>2004</v>
      </c>
      <c r="E84" s="52">
        <v>2008</v>
      </c>
      <c r="F84" s="52">
        <v>2011</v>
      </c>
      <c r="G84" s="53"/>
      <c r="H84" s="67" t="s">
        <v>60</v>
      </c>
      <c r="I84" s="52">
        <v>2002</v>
      </c>
      <c r="J84" s="52">
        <v>2004</v>
      </c>
      <c r="K84" s="52">
        <v>2008</v>
      </c>
      <c r="L84" s="52">
        <v>2011</v>
      </c>
      <c r="M84" s="57"/>
    </row>
    <row r="85" spans="1:13" x14ac:dyDescent="0.2">
      <c r="A85" s="57"/>
      <c r="B85" s="13" t="s">
        <v>98</v>
      </c>
      <c r="C85" s="58">
        <v>7.1999999999999995E-2</v>
      </c>
      <c r="D85" s="58">
        <v>0.05</v>
      </c>
      <c r="E85" s="58">
        <v>0.06</v>
      </c>
      <c r="F85" s="58">
        <v>0.06</v>
      </c>
      <c r="G85" s="53"/>
      <c r="H85" s="13" t="s">
        <v>98</v>
      </c>
      <c r="I85" s="58">
        <v>4.9000000000000002E-2</v>
      </c>
      <c r="J85" s="58">
        <v>0.01</v>
      </c>
      <c r="K85" s="58">
        <v>0.08</v>
      </c>
      <c r="L85" s="58">
        <v>7.0000000000000007E-2</v>
      </c>
      <c r="M85" s="57"/>
    </row>
    <row r="86" spans="1:13" x14ac:dyDescent="0.2">
      <c r="A86" s="57"/>
      <c r="B86" s="13" t="s">
        <v>99</v>
      </c>
      <c r="C86" s="58">
        <v>0.04</v>
      </c>
      <c r="D86" s="58">
        <v>0.02</v>
      </c>
      <c r="E86" s="58">
        <v>0.04</v>
      </c>
      <c r="F86" s="58">
        <v>0.04</v>
      </c>
      <c r="G86" s="53"/>
      <c r="H86" s="13" t="s">
        <v>99</v>
      </c>
      <c r="I86" s="58">
        <v>2.1000000000000001E-2</v>
      </c>
      <c r="J86" s="58">
        <v>0.02</v>
      </c>
      <c r="K86" s="58">
        <v>0.05</v>
      </c>
      <c r="L86" s="58">
        <v>0.05</v>
      </c>
      <c r="M86" s="57"/>
    </row>
    <row r="87" spans="1:13" ht="22.5" x14ac:dyDescent="0.2">
      <c r="A87" s="57"/>
      <c r="B87" s="13" t="s">
        <v>100</v>
      </c>
      <c r="C87" s="58">
        <v>2.4E-2</v>
      </c>
      <c r="D87" s="58">
        <v>0.09</v>
      </c>
      <c r="E87" s="58">
        <v>0.13</v>
      </c>
      <c r="F87" s="58">
        <v>0.1</v>
      </c>
      <c r="G87" s="53"/>
      <c r="H87" s="13" t="s">
        <v>100</v>
      </c>
      <c r="I87" s="58">
        <v>0.20100000000000001</v>
      </c>
      <c r="J87" s="58">
        <v>0.27</v>
      </c>
      <c r="K87" s="58">
        <v>0.23</v>
      </c>
      <c r="L87" s="58">
        <v>0.19</v>
      </c>
      <c r="M87" s="57"/>
    </row>
    <row r="88" spans="1:13" ht="25.5" x14ac:dyDescent="0.2">
      <c r="A88" s="57"/>
      <c r="B88" s="67" t="s">
        <v>61</v>
      </c>
      <c r="C88" s="52">
        <v>2002</v>
      </c>
      <c r="D88" s="52">
        <v>2004</v>
      </c>
      <c r="E88" s="52">
        <v>2008</v>
      </c>
      <c r="F88" s="52">
        <v>2011</v>
      </c>
      <c r="G88" s="53"/>
      <c r="H88" s="67" t="s">
        <v>61</v>
      </c>
      <c r="I88" s="52">
        <v>2002</v>
      </c>
      <c r="J88" s="52">
        <v>2004</v>
      </c>
      <c r="K88" s="52">
        <v>2008</v>
      </c>
      <c r="L88" s="52">
        <v>2011</v>
      </c>
      <c r="M88" s="57"/>
    </row>
    <row r="89" spans="1:13" x14ac:dyDescent="0.2">
      <c r="A89" s="57"/>
      <c r="B89" s="13" t="s">
        <v>98</v>
      </c>
      <c r="C89" s="58">
        <v>0.50600000000000001</v>
      </c>
      <c r="D89" s="58">
        <v>0.5</v>
      </c>
      <c r="E89" s="58">
        <v>0.46</v>
      </c>
      <c r="F89" s="58">
        <v>0.49</v>
      </c>
      <c r="G89" s="53"/>
      <c r="H89" s="13" t="s">
        <v>98</v>
      </c>
      <c r="I89" s="58">
        <v>0.503</v>
      </c>
      <c r="J89" s="58">
        <v>0.56999999999999995</v>
      </c>
      <c r="K89" s="58">
        <v>0.53</v>
      </c>
      <c r="L89" s="58">
        <v>0.48</v>
      </c>
      <c r="M89" s="57"/>
    </row>
    <row r="90" spans="1:13" x14ac:dyDescent="0.2">
      <c r="A90" s="57"/>
      <c r="B90" s="13" t="s">
        <v>99</v>
      </c>
      <c r="C90" s="58">
        <v>0.50800000000000001</v>
      </c>
      <c r="D90" s="58">
        <v>0.62</v>
      </c>
      <c r="E90" s="58">
        <v>0.51</v>
      </c>
      <c r="F90" s="58">
        <v>0.51</v>
      </c>
      <c r="G90" s="53"/>
      <c r="H90" s="13" t="s">
        <v>99</v>
      </c>
      <c r="I90" s="58">
        <v>0.56899999999999995</v>
      </c>
      <c r="J90" s="58">
        <v>0.6</v>
      </c>
      <c r="K90" s="58">
        <v>0.51</v>
      </c>
      <c r="L90" s="58">
        <v>0.54</v>
      </c>
      <c r="M90" s="57"/>
    </row>
    <row r="91" spans="1:13" ht="22.5" x14ac:dyDescent="0.2">
      <c r="A91" s="57"/>
      <c r="B91" s="13" t="s">
        <v>100</v>
      </c>
      <c r="C91" s="58">
        <v>0.317</v>
      </c>
      <c r="D91" s="58">
        <v>0.47</v>
      </c>
      <c r="E91" s="58">
        <v>0.33</v>
      </c>
      <c r="F91" s="58">
        <v>0.36</v>
      </c>
      <c r="G91" s="53"/>
      <c r="H91" s="13" t="s">
        <v>100</v>
      </c>
      <c r="I91" s="58">
        <v>0.22900000000000001</v>
      </c>
      <c r="J91" s="58">
        <v>0.27</v>
      </c>
      <c r="K91" s="58">
        <v>0.28000000000000003</v>
      </c>
      <c r="L91" s="58">
        <v>0.31</v>
      </c>
      <c r="M91" s="57"/>
    </row>
    <row r="92" spans="1:13" ht="26.25" customHeight="1" x14ac:dyDescent="0.2">
      <c r="A92" s="57"/>
      <c r="B92" s="82" t="s">
        <v>158</v>
      </c>
      <c r="C92" s="82"/>
      <c r="D92" s="82"/>
      <c r="E92" s="82"/>
      <c r="F92" s="82"/>
      <c r="G92" s="53"/>
      <c r="H92" s="82" t="s">
        <v>158</v>
      </c>
      <c r="I92" s="82"/>
      <c r="J92" s="82"/>
      <c r="K92" s="82"/>
      <c r="L92" s="82"/>
      <c r="M92" s="57"/>
    </row>
    <row r="93" spans="1:13" x14ac:dyDescent="0.2">
      <c r="A93" s="57"/>
      <c r="C93" s="52">
        <v>2002</v>
      </c>
      <c r="D93" s="52">
        <v>2004</v>
      </c>
      <c r="E93" s="52">
        <v>2008</v>
      </c>
      <c r="F93" s="52">
        <v>2011</v>
      </c>
      <c r="G93" s="53"/>
      <c r="I93" s="52">
        <v>2002</v>
      </c>
      <c r="J93" s="52">
        <v>2004</v>
      </c>
      <c r="K93" s="52">
        <v>2008</v>
      </c>
      <c r="L93" s="52">
        <v>2011</v>
      </c>
      <c r="M93" s="57"/>
    </row>
    <row r="94" spans="1:13" ht="45" x14ac:dyDescent="0.2">
      <c r="A94" s="57"/>
      <c r="B94" s="13" t="s">
        <v>125</v>
      </c>
      <c r="C94" s="58">
        <f>16.7%+13.5%+6.3%+7.1%+4.8%</f>
        <v>0.48399999999999999</v>
      </c>
      <c r="D94" s="58">
        <v>0.45</v>
      </c>
      <c r="E94" s="58">
        <v>0.5</v>
      </c>
      <c r="F94" s="58">
        <v>0.57999999999999996</v>
      </c>
      <c r="G94" s="53"/>
      <c r="H94" s="13" t="s">
        <v>125</v>
      </c>
      <c r="I94" s="64">
        <f>21.7%+12.6%+8.4%+7%+6.3%</f>
        <v>0.56000000000000005</v>
      </c>
      <c r="J94" s="64">
        <v>0.55000000000000004</v>
      </c>
      <c r="K94" s="64">
        <v>0.53</v>
      </c>
      <c r="L94" s="64">
        <v>0.57999999999999996</v>
      </c>
      <c r="M94" s="57"/>
    </row>
    <row r="95" spans="1:13" ht="16.5" customHeight="1" x14ac:dyDescent="0.2">
      <c r="A95" s="57"/>
      <c r="B95" s="13" t="s">
        <v>126</v>
      </c>
      <c r="C95" s="58">
        <f>100%-84.7%</f>
        <v>0.15300000000000002</v>
      </c>
      <c r="D95" s="58">
        <v>0.12</v>
      </c>
      <c r="E95" s="58">
        <v>0.1</v>
      </c>
      <c r="F95" s="58">
        <v>0.11</v>
      </c>
      <c r="G95" s="53"/>
      <c r="H95" s="13" t="s">
        <v>126</v>
      </c>
      <c r="I95" s="64">
        <f>100%-79.9%</f>
        <v>0.20099999999999996</v>
      </c>
      <c r="J95" s="64">
        <v>0.14000000000000001</v>
      </c>
      <c r="K95" s="64">
        <v>0.15</v>
      </c>
      <c r="L95" s="64">
        <v>0.16</v>
      </c>
      <c r="M95" s="57"/>
    </row>
    <row r="96" spans="1:13" ht="22.5" x14ac:dyDescent="0.2">
      <c r="A96" s="57"/>
      <c r="B96" s="13" t="s">
        <v>127</v>
      </c>
      <c r="C96" s="58">
        <f>8.9%+9.7%+26.6%</f>
        <v>0.45200000000000001</v>
      </c>
      <c r="D96" s="58">
        <v>0.39</v>
      </c>
      <c r="E96" s="58">
        <v>0.33</v>
      </c>
      <c r="F96" s="58">
        <v>0.2</v>
      </c>
      <c r="G96" s="53"/>
      <c r="H96" s="13" t="s">
        <v>127</v>
      </c>
      <c r="I96" s="64">
        <f>12.1%+8.5%+31.2%</f>
        <v>0.51800000000000002</v>
      </c>
      <c r="J96" s="64">
        <v>0.51</v>
      </c>
      <c r="K96" s="64">
        <v>0.55000000000000004</v>
      </c>
      <c r="L96" s="64">
        <v>0.46</v>
      </c>
      <c r="M96" s="57"/>
    </row>
    <row r="97" spans="1:13" ht="56.25" x14ac:dyDescent="0.2">
      <c r="A97" s="57"/>
      <c r="B97" s="13" t="s">
        <v>128</v>
      </c>
      <c r="C97" s="58">
        <f>100%-77.6%</f>
        <v>0.22400000000000009</v>
      </c>
      <c r="D97" s="58">
        <v>0.24</v>
      </c>
      <c r="E97" s="58">
        <v>0.3</v>
      </c>
      <c r="F97" s="58">
        <v>0.35</v>
      </c>
      <c r="G97" s="53"/>
      <c r="H97" s="13" t="s">
        <v>128</v>
      </c>
      <c r="I97" s="64">
        <f>100%-70.8%</f>
        <v>0.29200000000000004</v>
      </c>
      <c r="J97" s="64">
        <v>0.25</v>
      </c>
      <c r="K97" s="64">
        <v>0.27</v>
      </c>
      <c r="L97" s="64">
        <v>0.25</v>
      </c>
      <c r="M97" s="57"/>
    </row>
    <row r="98" spans="1:13" ht="22.5" x14ac:dyDescent="0.2">
      <c r="A98" s="57"/>
      <c r="B98" s="13" t="s">
        <v>129</v>
      </c>
      <c r="C98" s="58">
        <f>3.2%+28.8%+24.8%+15.2%+11.2%</f>
        <v>0.83200000000000007</v>
      </c>
      <c r="D98" s="58">
        <v>0.89</v>
      </c>
      <c r="E98" s="58">
        <v>0.88</v>
      </c>
      <c r="F98" s="58">
        <v>0.84</v>
      </c>
      <c r="G98" s="53"/>
      <c r="H98" s="13" t="s">
        <v>129</v>
      </c>
      <c r="I98" s="64">
        <f>1.4%+27.8%+29.9%+20.1%+9%</f>
        <v>0.88200000000000001</v>
      </c>
      <c r="J98" s="64">
        <v>0.89</v>
      </c>
      <c r="K98" s="64">
        <v>0.92</v>
      </c>
      <c r="L98" s="64">
        <v>0.92</v>
      </c>
      <c r="M98" s="57"/>
    </row>
    <row r="99" spans="1:13" ht="33.75" x14ac:dyDescent="0.2">
      <c r="A99" s="57"/>
      <c r="B99" s="13" t="s">
        <v>130</v>
      </c>
      <c r="C99" s="58">
        <f>100%-45.9%</f>
        <v>0.54100000000000004</v>
      </c>
      <c r="D99" s="58">
        <v>0.51</v>
      </c>
      <c r="E99" s="58">
        <v>0.6</v>
      </c>
      <c r="F99" s="58">
        <v>0.52</v>
      </c>
      <c r="G99" s="53"/>
      <c r="H99" s="13" t="s">
        <v>130</v>
      </c>
      <c r="I99" s="64">
        <f>100%-59.7%</f>
        <v>0.40300000000000002</v>
      </c>
      <c r="J99" s="64">
        <v>0.62</v>
      </c>
      <c r="K99" s="64">
        <v>0.59</v>
      </c>
      <c r="L99" s="64">
        <v>0.57999999999999996</v>
      </c>
      <c r="M99" s="57"/>
    </row>
    <row r="100" spans="1:13" ht="22.5" x14ac:dyDescent="0.2">
      <c r="A100" s="57"/>
      <c r="B100" s="13" t="s">
        <v>131</v>
      </c>
      <c r="C100" s="58">
        <f>8.8%+1.6%+0.8%</f>
        <v>0.11200000000000002</v>
      </c>
      <c r="D100" s="58">
        <v>0.21</v>
      </c>
      <c r="E100" s="58">
        <v>0.2</v>
      </c>
      <c r="F100" s="58">
        <v>0.26</v>
      </c>
      <c r="G100" s="53"/>
      <c r="H100" s="13" t="s">
        <v>131</v>
      </c>
      <c r="I100" s="64">
        <f>5.6%+3.5%+1.4%+0.7%+0.7%</f>
        <v>0.11899999999999999</v>
      </c>
      <c r="J100" s="64">
        <v>0.2</v>
      </c>
      <c r="K100" s="64">
        <v>0.17</v>
      </c>
      <c r="L100" s="64">
        <v>0.23</v>
      </c>
      <c r="M100" s="57"/>
    </row>
    <row r="101" spans="1:13" ht="12" customHeight="1" x14ac:dyDescent="0.2">
      <c r="A101" s="57"/>
      <c r="B101" s="67" t="s">
        <v>152</v>
      </c>
      <c r="C101" s="58"/>
      <c r="D101" s="58"/>
      <c r="E101" s="58"/>
      <c r="F101" s="58"/>
      <c r="G101" s="53"/>
      <c r="H101" s="67" t="s">
        <v>152</v>
      </c>
      <c r="I101" s="58"/>
      <c r="J101" s="58"/>
      <c r="K101" s="58"/>
      <c r="L101" s="58"/>
      <c r="M101" s="57"/>
    </row>
    <row r="102" spans="1:13" ht="15.75" customHeight="1" x14ac:dyDescent="0.2">
      <c r="A102" s="57"/>
      <c r="B102" s="82" t="s">
        <v>159</v>
      </c>
      <c r="C102" s="82"/>
      <c r="D102" s="82"/>
      <c r="E102" s="82"/>
      <c r="F102" s="82"/>
      <c r="G102" s="53"/>
      <c r="H102" s="82" t="s">
        <v>159</v>
      </c>
      <c r="I102" s="82"/>
      <c r="J102" s="82"/>
      <c r="K102" s="82"/>
      <c r="L102" s="82"/>
      <c r="M102" s="57"/>
    </row>
    <row r="103" spans="1:13" ht="14.25" customHeight="1" x14ac:dyDescent="0.2">
      <c r="A103" s="57"/>
      <c r="B103" s="59" t="s">
        <v>124</v>
      </c>
      <c r="C103" s="46"/>
      <c r="D103" s="46"/>
      <c r="E103" s="46"/>
      <c r="F103" s="46"/>
      <c r="G103" s="53"/>
      <c r="H103" s="59" t="s">
        <v>124</v>
      </c>
      <c r="I103" s="46"/>
      <c r="J103" s="46"/>
      <c r="K103" s="46"/>
      <c r="M103" s="57"/>
    </row>
    <row r="104" spans="1:13" x14ac:dyDescent="0.2">
      <c r="A104" s="57"/>
      <c r="B104" s="46"/>
      <c r="C104" s="52">
        <v>2002</v>
      </c>
      <c r="D104" s="52">
        <v>2004</v>
      </c>
      <c r="E104" s="52">
        <v>2008</v>
      </c>
      <c r="F104" s="52">
        <v>2011</v>
      </c>
      <c r="G104" s="53"/>
      <c r="H104" s="46"/>
      <c r="I104" s="52">
        <v>2002</v>
      </c>
      <c r="J104" s="52">
        <v>2004</v>
      </c>
      <c r="K104" s="52">
        <v>2008</v>
      </c>
      <c r="L104" s="52">
        <v>2011</v>
      </c>
      <c r="M104" s="57"/>
    </row>
    <row r="105" spans="1:13" ht="22.5" x14ac:dyDescent="0.2">
      <c r="A105" s="57"/>
      <c r="B105" s="13" t="s">
        <v>62</v>
      </c>
      <c r="C105" s="58">
        <v>0.77500000000000002</v>
      </c>
      <c r="D105" s="58">
        <v>0.78</v>
      </c>
      <c r="E105" s="58">
        <v>0.78</v>
      </c>
      <c r="F105" s="58">
        <v>0.79</v>
      </c>
      <c r="G105" s="53"/>
      <c r="H105" s="13" t="s">
        <v>62</v>
      </c>
      <c r="I105" s="58">
        <v>0.77100000000000002</v>
      </c>
      <c r="J105" s="58">
        <v>0.81</v>
      </c>
      <c r="K105" s="58">
        <v>0.75</v>
      </c>
      <c r="L105" s="58">
        <v>0.8</v>
      </c>
      <c r="M105" s="57"/>
    </row>
    <row r="106" spans="1:13" ht="22.5" x14ac:dyDescent="0.2">
      <c r="A106" s="57"/>
      <c r="B106" s="13" t="s">
        <v>63</v>
      </c>
      <c r="C106" s="58">
        <v>0.65300000000000002</v>
      </c>
      <c r="D106" s="58">
        <v>0.72</v>
      </c>
      <c r="E106" s="58">
        <v>0.74</v>
      </c>
      <c r="F106" s="58">
        <v>0.73</v>
      </c>
      <c r="G106" s="53"/>
      <c r="H106" s="13" t="s">
        <v>63</v>
      </c>
      <c r="I106" s="58">
        <v>0.59499999999999997</v>
      </c>
      <c r="J106" s="58">
        <v>0.59</v>
      </c>
      <c r="K106" s="58">
        <v>0.66</v>
      </c>
      <c r="L106" s="58">
        <v>0.67</v>
      </c>
      <c r="M106" s="57"/>
    </row>
    <row r="107" spans="1:13" ht="33.75" x14ac:dyDescent="0.2">
      <c r="A107" s="57"/>
      <c r="B107" s="13" t="s">
        <v>64</v>
      </c>
      <c r="C107" s="58">
        <v>0.59199999999999997</v>
      </c>
      <c r="D107" s="58">
        <v>0.57999999999999996</v>
      </c>
      <c r="E107" s="58">
        <v>0.6</v>
      </c>
      <c r="F107" s="58">
        <v>0.64</v>
      </c>
      <c r="G107" s="53"/>
      <c r="H107" s="13" t="s">
        <v>64</v>
      </c>
      <c r="I107" s="58">
        <v>0.59</v>
      </c>
      <c r="J107" s="58">
        <v>0.47</v>
      </c>
      <c r="K107" s="58">
        <v>0.59</v>
      </c>
      <c r="L107" s="58">
        <v>0.59</v>
      </c>
      <c r="M107" s="57"/>
    </row>
    <row r="108" spans="1:13" ht="22.5" x14ac:dyDescent="0.2">
      <c r="A108" s="57"/>
      <c r="B108" s="13" t="s">
        <v>65</v>
      </c>
      <c r="C108" s="58">
        <v>0.315</v>
      </c>
      <c r="D108" s="58">
        <v>0.34</v>
      </c>
      <c r="E108" s="58">
        <v>0.31</v>
      </c>
      <c r="F108" s="58">
        <v>0.39</v>
      </c>
      <c r="G108" s="53"/>
      <c r="H108" s="13" t="s">
        <v>65</v>
      </c>
      <c r="I108" s="58">
        <v>0.253</v>
      </c>
      <c r="J108" s="58">
        <v>0.28000000000000003</v>
      </c>
      <c r="K108" s="58">
        <v>0.24</v>
      </c>
      <c r="L108" s="58">
        <v>0.3</v>
      </c>
      <c r="M108" s="57"/>
    </row>
    <row r="109" spans="1:13" ht="22.5" x14ac:dyDescent="0.2">
      <c r="A109" s="57"/>
      <c r="B109" s="13" t="s">
        <v>66</v>
      </c>
      <c r="C109" s="58">
        <v>0.29099999999999998</v>
      </c>
      <c r="D109" s="58">
        <v>0.32</v>
      </c>
      <c r="E109" s="58">
        <v>0.36</v>
      </c>
      <c r="F109" s="58">
        <v>0.43</v>
      </c>
      <c r="G109" s="53"/>
      <c r="H109" s="13" t="s">
        <v>66</v>
      </c>
      <c r="I109" s="58">
        <v>0.21</v>
      </c>
      <c r="J109" s="58">
        <v>0.25</v>
      </c>
      <c r="K109" s="58">
        <v>0.28000000000000003</v>
      </c>
      <c r="L109" s="58">
        <v>0.31</v>
      </c>
      <c r="M109" s="57"/>
    </row>
    <row r="110" spans="1:13" ht="33.75" x14ac:dyDescent="0.2">
      <c r="A110" s="57"/>
      <c r="B110" s="13" t="s">
        <v>67</v>
      </c>
      <c r="C110" s="58">
        <v>0.25</v>
      </c>
      <c r="D110" s="58">
        <v>0.38</v>
      </c>
      <c r="E110" s="58">
        <v>0.52</v>
      </c>
      <c r="F110" s="58">
        <v>0.47</v>
      </c>
      <c r="G110" s="53"/>
      <c r="H110" s="13" t="s">
        <v>67</v>
      </c>
      <c r="I110" s="58">
        <v>0.25700000000000001</v>
      </c>
      <c r="J110" s="58">
        <v>0.32</v>
      </c>
      <c r="K110" s="58">
        <v>0.41</v>
      </c>
      <c r="L110" s="58">
        <v>0.45</v>
      </c>
      <c r="M110" s="57"/>
    </row>
    <row r="111" spans="1:13" x14ac:dyDescent="0.2">
      <c r="A111" s="57"/>
      <c r="B111" s="13" t="s">
        <v>68</v>
      </c>
      <c r="C111" s="58" t="s">
        <v>112</v>
      </c>
      <c r="D111" s="58">
        <v>0.84</v>
      </c>
      <c r="E111" s="58">
        <v>0.86</v>
      </c>
      <c r="F111" s="58">
        <v>0.8</v>
      </c>
      <c r="G111" s="53"/>
      <c r="H111" s="13" t="s">
        <v>68</v>
      </c>
      <c r="I111" s="64"/>
      <c r="J111" s="64">
        <v>0.84</v>
      </c>
      <c r="K111" s="68">
        <v>0.8</v>
      </c>
      <c r="L111" s="58">
        <v>0.83</v>
      </c>
      <c r="M111" s="57"/>
    </row>
    <row r="112" spans="1:13" x14ac:dyDescent="0.2">
      <c r="A112" s="57"/>
      <c r="B112" s="13" t="s">
        <v>69</v>
      </c>
      <c r="C112" s="58">
        <f>48.4%+25.4%</f>
        <v>0.73799999999999999</v>
      </c>
      <c r="D112" s="58">
        <v>0.82</v>
      </c>
      <c r="E112" s="58">
        <v>0.8</v>
      </c>
      <c r="F112" s="58">
        <v>0.78</v>
      </c>
      <c r="G112" s="53"/>
      <c r="H112" s="13" t="s">
        <v>69</v>
      </c>
      <c r="I112" s="64">
        <f>34.3%+44.1%</f>
        <v>0.78400000000000003</v>
      </c>
      <c r="J112" s="64">
        <v>0.83</v>
      </c>
      <c r="K112" s="68">
        <v>0.9</v>
      </c>
      <c r="L112" s="58">
        <v>0.78</v>
      </c>
      <c r="M112" s="57"/>
    </row>
    <row r="113" spans="1:13" ht="22.5" x14ac:dyDescent="0.2">
      <c r="A113" s="57"/>
      <c r="B113" s="13" t="s">
        <v>70</v>
      </c>
      <c r="C113" s="58">
        <f>25%+8.9%</f>
        <v>0.33900000000000002</v>
      </c>
      <c r="D113" s="58">
        <v>0.52</v>
      </c>
      <c r="E113" s="58">
        <v>0.59</v>
      </c>
      <c r="F113" s="58">
        <v>0.54</v>
      </c>
      <c r="G113" s="53"/>
      <c r="H113" s="13" t="s">
        <v>70</v>
      </c>
      <c r="I113" s="64">
        <f>35%+30.8%</f>
        <v>0.65799999999999992</v>
      </c>
      <c r="J113" s="64">
        <v>0.65</v>
      </c>
      <c r="K113" s="64">
        <v>0.65</v>
      </c>
      <c r="L113" s="64">
        <v>0.65</v>
      </c>
      <c r="M113" s="57"/>
    </row>
    <row r="114" spans="1:13" ht="22.5" x14ac:dyDescent="0.2">
      <c r="A114" s="57"/>
      <c r="B114" s="13" t="s">
        <v>71</v>
      </c>
      <c r="C114" s="58">
        <f>48.4%+23.4%</f>
        <v>0.71799999999999997</v>
      </c>
      <c r="D114" s="58">
        <v>0.84</v>
      </c>
      <c r="E114" s="58">
        <v>0.79</v>
      </c>
      <c r="F114" s="58">
        <v>0.79</v>
      </c>
      <c r="G114" s="53"/>
      <c r="H114" s="13" t="s">
        <v>71</v>
      </c>
      <c r="I114" s="64">
        <f>38.9%+35.4%</f>
        <v>0.74299999999999999</v>
      </c>
      <c r="J114" s="64">
        <v>0.79</v>
      </c>
      <c r="K114" s="64">
        <v>0.85</v>
      </c>
      <c r="L114" s="64">
        <v>0.77</v>
      </c>
      <c r="M114" s="57"/>
    </row>
    <row r="115" spans="1:13" ht="12" customHeight="1" x14ac:dyDescent="0.2">
      <c r="A115" s="57"/>
      <c r="B115" s="67" t="s">
        <v>152</v>
      </c>
      <c r="C115" s="58"/>
      <c r="D115" s="58"/>
      <c r="E115" s="58"/>
      <c r="F115" s="58"/>
      <c r="G115" s="53"/>
      <c r="H115" s="67" t="s">
        <v>152</v>
      </c>
      <c r="I115" s="58"/>
      <c r="J115" s="58"/>
      <c r="K115" s="58"/>
      <c r="L115" s="58"/>
      <c r="M115" s="57"/>
    </row>
    <row r="116" spans="1:13" ht="15.75" customHeight="1" x14ac:dyDescent="0.2">
      <c r="A116" s="57"/>
      <c r="B116" s="82" t="s">
        <v>159</v>
      </c>
      <c r="C116" s="82"/>
      <c r="D116" s="82"/>
      <c r="E116" s="82"/>
      <c r="F116" s="82"/>
      <c r="G116" s="53"/>
      <c r="H116" s="82" t="s">
        <v>159</v>
      </c>
      <c r="I116" s="82"/>
      <c r="J116" s="82"/>
      <c r="K116" s="82"/>
      <c r="L116" s="82"/>
      <c r="M116" s="57"/>
    </row>
    <row r="117" spans="1:13" ht="14.25" customHeight="1" x14ac:dyDescent="0.2">
      <c r="A117" s="57"/>
      <c r="B117" s="59" t="s">
        <v>124</v>
      </c>
      <c r="C117" s="46"/>
      <c r="D117" s="46"/>
      <c r="E117" s="46"/>
      <c r="F117" s="46"/>
      <c r="G117" s="53"/>
      <c r="H117" s="59" t="s">
        <v>124</v>
      </c>
      <c r="I117" s="46"/>
      <c r="J117" s="46"/>
      <c r="K117" s="46"/>
      <c r="M117" s="57"/>
    </row>
    <row r="118" spans="1:13" s="51" customFormat="1" x14ac:dyDescent="0.2">
      <c r="A118" s="50"/>
      <c r="C118" s="52">
        <v>2002</v>
      </c>
      <c r="D118" s="52">
        <v>2004</v>
      </c>
      <c r="E118" s="52">
        <v>2008</v>
      </c>
      <c r="F118" s="52">
        <v>2011</v>
      </c>
      <c r="G118" s="53"/>
      <c r="I118" s="54">
        <v>2002</v>
      </c>
      <c r="J118" s="54">
        <v>2004</v>
      </c>
      <c r="K118" s="54">
        <v>2008</v>
      </c>
      <c r="L118" s="54">
        <v>2011</v>
      </c>
      <c r="M118" s="50"/>
    </row>
    <row r="119" spans="1:13" x14ac:dyDescent="0.2">
      <c r="A119" s="57"/>
      <c r="B119" s="13" t="s">
        <v>72</v>
      </c>
      <c r="C119" s="58">
        <f>37.9%+16.1%</f>
        <v>0.54</v>
      </c>
      <c r="D119" s="58">
        <v>0.68</v>
      </c>
      <c r="E119" s="58">
        <v>0.65</v>
      </c>
      <c r="F119" s="58">
        <v>0.64</v>
      </c>
      <c r="G119" s="53"/>
      <c r="H119" s="13" t="s">
        <v>72</v>
      </c>
      <c r="I119" s="64">
        <f>35.4%+29.2%</f>
        <v>0.64599999999999991</v>
      </c>
      <c r="J119" s="64">
        <v>0.69</v>
      </c>
      <c r="K119" s="64">
        <v>0.71</v>
      </c>
      <c r="L119" s="64">
        <v>0.67</v>
      </c>
      <c r="M119" s="57"/>
    </row>
    <row r="120" spans="1:13" x14ac:dyDescent="0.2">
      <c r="A120" s="57"/>
      <c r="B120" s="13" t="s">
        <v>73</v>
      </c>
      <c r="C120" s="58">
        <f>47.6%+30.6%</f>
        <v>0.78200000000000003</v>
      </c>
      <c r="D120" s="58">
        <v>0.88</v>
      </c>
      <c r="E120" s="58">
        <v>0.78</v>
      </c>
      <c r="F120" s="58">
        <v>0.82</v>
      </c>
      <c r="G120" s="53"/>
      <c r="H120" s="13" t="s">
        <v>73</v>
      </c>
      <c r="I120" s="64">
        <f>37.5%+47.9%</f>
        <v>0.85399999999999998</v>
      </c>
      <c r="J120" s="64">
        <v>0.87</v>
      </c>
      <c r="K120" s="64">
        <v>0.88</v>
      </c>
      <c r="L120" s="64">
        <v>0.85</v>
      </c>
      <c r="M120" s="57"/>
    </row>
    <row r="121" spans="1:13" x14ac:dyDescent="0.2">
      <c r="A121" s="57"/>
      <c r="B121" s="13" t="s">
        <v>74</v>
      </c>
      <c r="C121" s="58">
        <f>43.5%+14.5%</f>
        <v>0.57999999999999996</v>
      </c>
      <c r="D121" s="58">
        <v>0.75</v>
      </c>
      <c r="E121" s="58">
        <v>0.65</v>
      </c>
      <c r="F121" s="58">
        <v>0.71</v>
      </c>
      <c r="G121" s="53"/>
      <c r="H121" s="13" t="s">
        <v>74</v>
      </c>
      <c r="I121" s="64">
        <f>34.7%+31.3%</f>
        <v>0.66</v>
      </c>
      <c r="J121" s="64">
        <v>0.67</v>
      </c>
      <c r="K121" s="64">
        <v>0.74</v>
      </c>
      <c r="L121" s="64">
        <v>0.71</v>
      </c>
      <c r="M121" s="57"/>
    </row>
    <row r="122" spans="1:13" x14ac:dyDescent="0.2">
      <c r="A122" s="57"/>
      <c r="B122" s="13" t="s">
        <v>75</v>
      </c>
      <c r="C122" s="58">
        <f>30.6%+19.4%</f>
        <v>0.5</v>
      </c>
      <c r="D122" s="58">
        <v>0.7</v>
      </c>
      <c r="E122" s="58">
        <v>0.68</v>
      </c>
      <c r="F122" s="58">
        <v>0.7</v>
      </c>
      <c r="G122" s="53"/>
      <c r="H122" s="13" t="s">
        <v>75</v>
      </c>
      <c r="I122" s="64">
        <f>29.2%+32.6%</f>
        <v>0.61799999999999999</v>
      </c>
      <c r="J122" s="64">
        <v>0.8</v>
      </c>
      <c r="K122" s="64">
        <v>0.71</v>
      </c>
      <c r="L122" s="64">
        <v>0.74</v>
      </c>
      <c r="M122" s="57"/>
    </row>
    <row r="123" spans="1:13" x14ac:dyDescent="0.2">
      <c r="A123" s="57"/>
      <c r="B123" s="13" t="s">
        <v>76</v>
      </c>
      <c r="C123" s="58">
        <f>40.3%+13.7%</f>
        <v>0.53999999999999992</v>
      </c>
      <c r="D123" s="58">
        <v>0.61</v>
      </c>
      <c r="E123" s="58">
        <v>0.59</v>
      </c>
      <c r="F123" s="58">
        <v>0.64</v>
      </c>
      <c r="G123" s="53"/>
      <c r="H123" s="13" t="s">
        <v>76</v>
      </c>
      <c r="I123" s="64">
        <f>39.9%+25.9%</f>
        <v>0.65799999999999992</v>
      </c>
      <c r="J123" s="64">
        <v>0.73</v>
      </c>
      <c r="K123" s="64">
        <v>0.7</v>
      </c>
      <c r="L123" s="64">
        <v>0.7</v>
      </c>
      <c r="M123" s="57"/>
    </row>
    <row r="124" spans="1:13" x14ac:dyDescent="0.2">
      <c r="A124" s="57"/>
      <c r="B124" s="13" t="s">
        <v>77</v>
      </c>
      <c r="C124" s="58">
        <f>9.7%+1.6%</f>
        <v>0.11299999999999999</v>
      </c>
      <c r="D124" s="58">
        <v>0.32</v>
      </c>
      <c r="E124" s="58">
        <v>0.28999999999999998</v>
      </c>
      <c r="F124" s="58">
        <v>0.27</v>
      </c>
      <c r="G124" s="53"/>
      <c r="H124" s="13" t="s">
        <v>77</v>
      </c>
      <c r="I124" s="64">
        <f>14%+7%</f>
        <v>0.21000000000000002</v>
      </c>
      <c r="J124" s="64">
        <v>0.24</v>
      </c>
      <c r="K124" s="64">
        <v>0.31</v>
      </c>
      <c r="L124" s="64">
        <v>0.35</v>
      </c>
      <c r="M124" s="57"/>
    </row>
    <row r="125" spans="1:13" x14ac:dyDescent="0.2">
      <c r="A125" s="57"/>
      <c r="B125" s="13" t="s">
        <v>78</v>
      </c>
      <c r="C125" s="58">
        <f>40.7%+18.7%</f>
        <v>0.59400000000000008</v>
      </c>
      <c r="D125" s="58">
        <v>0.75</v>
      </c>
      <c r="E125" s="58">
        <v>0.63</v>
      </c>
      <c r="F125" s="58">
        <v>0.63</v>
      </c>
      <c r="G125" s="53"/>
      <c r="H125" s="13" t="s">
        <v>78</v>
      </c>
      <c r="I125" s="64">
        <f>41.3%+41.3%</f>
        <v>0.82599999999999996</v>
      </c>
      <c r="J125" s="64">
        <v>0.71</v>
      </c>
      <c r="K125" s="64">
        <v>0.7</v>
      </c>
      <c r="L125" s="64">
        <v>0.72</v>
      </c>
      <c r="M125" s="57"/>
    </row>
    <row r="126" spans="1:13" x14ac:dyDescent="0.2">
      <c r="A126" s="57"/>
      <c r="B126" s="13" t="s">
        <v>79</v>
      </c>
      <c r="C126" s="58">
        <f>32.5%+22%</f>
        <v>0.54500000000000004</v>
      </c>
      <c r="D126" s="58">
        <v>0.61</v>
      </c>
      <c r="E126" s="58">
        <v>0.53</v>
      </c>
      <c r="F126" s="58">
        <v>0.57999999999999996</v>
      </c>
      <c r="G126" s="53"/>
      <c r="H126" s="13" t="s">
        <v>79</v>
      </c>
      <c r="I126" s="64">
        <f>28.7%+42.7%</f>
        <v>0.71399999999999997</v>
      </c>
      <c r="J126" s="64">
        <v>0.55000000000000004</v>
      </c>
      <c r="K126" s="64">
        <v>0.56999999999999995</v>
      </c>
      <c r="L126" s="64">
        <v>0.64</v>
      </c>
      <c r="M126" s="57"/>
    </row>
    <row r="127" spans="1:13" ht="33.75" x14ac:dyDescent="0.2">
      <c r="A127" s="57"/>
      <c r="B127" s="13" t="s">
        <v>80</v>
      </c>
      <c r="C127" s="58">
        <f>34.7%+22.6%</f>
        <v>0.57300000000000006</v>
      </c>
      <c r="D127" s="58">
        <v>0.67</v>
      </c>
      <c r="E127" s="58">
        <v>0.67</v>
      </c>
      <c r="F127" s="58">
        <v>0.62</v>
      </c>
      <c r="G127" s="53"/>
      <c r="H127" s="13" t="s">
        <v>80</v>
      </c>
      <c r="I127" s="64">
        <f>32.6%+38.9%</f>
        <v>0.71500000000000008</v>
      </c>
      <c r="J127" s="64">
        <v>0.67</v>
      </c>
      <c r="K127" s="64">
        <v>0.69</v>
      </c>
      <c r="L127" s="64">
        <v>0.68</v>
      </c>
      <c r="M127" s="57"/>
    </row>
    <row r="128" spans="1:13" x14ac:dyDescent="0.2">
      <c r="A128" s="57"/>
      <c r="B128" s="13" t="s">
        <v>81</v>
      </c>
      <c r="C128" s="58">
        <f>27.4%+15.3%</f>
        <v>0.42699999999999994</v>
      </c>
      <c r="D128" s="58">
        <v>0.49</v>
      </c>
      <c r="E128" s="58">
        <v>0.56000000000000005</v>
      </c>
      <c r="F128" s="58">
        <v>0.51</v>
      </c>
      <c r="G128" s="53"/>
      <c r="H128" s="13" t="s">
        <v>81</v>
      </c>
      <c r="I128" s="64">
        <f>37.1%+24.5%</f>
        <v>0.61599999999999999</v>
      </c>
      <c r="J128" s="64">
        <v>0.61</v>
      </c>
      <c r="K128" s="64">
        <v>0.6</v>
      </c>
      <c r="L128" s="64">
        <v>0.64</v>
      </c>
      <c r="M128" s="57"/>
    </row>
    <row r="129" spans="1:13" ht="22.5" x14ac:dyDescent="0.2">
      <c r="A129" s="57"/>
      <c r="B129" s="13" t="s">
        <v>82</v>
      </c>
      <c r="C129" s="58">
        <f>28.2%+12.9%</f>
        <v>0.41099999999999998</v>
      </c>
      <c r="D129" s="58">
        <v>0.46</v>
      </c>
      <c r="E129" s="58">
        <v>0.51</v>
      </c>
      <c r="F129" s="58">
        <v>0.51</v>
      </c>
      <c r="G129" s="53"/>
      <c r="H129" s="13" t="s">
        <v>82</v>
      </c>
      <c r="I129" s="64">
        <f>35.4%+27.1%</f>
        <v>0.625</v>
      </c>
      <c r="J129" s="64">
        <v>0.47</v>
      </c>
      <c r="K129" s="64">
        <v>0.52</v>
      </c>
      <c r="L129" s="64">
        <v>0.6</v>
      </c>
      <c r="M129" s="57"/>
    </row>
    <row r="130" spans="1:13" ht="22.5" x14ac:dyDescent="0.2">
      <c r="A130" s="57"/>
      <c r="B130" s="13" t="s">
        <v>83</v>
      </c>
      <c r="C130" s="58">
        <f>16.4%+6.6%</f>
        <v>0.22999999999999998</v>
      </c>
      <c r="D130" s="58">
        <v>0.39</v>
      </c>
      <c r="E130" s="58">
        <v>0.45</v>
      </c>
      <c r="F130" s="58">
        <v>0.35</v>
      </c>
      <c r="G130" s="53"/>
      <c r="H130" s="13" t="s">
        <v>83</v>
      </c>
      <c r="I130" s="64">
        <f>27.8%+16.7%</f>
        <v>0.44500000000000001</v>
      </c>
      <c r="J130" s="64">
        <v>0.26</v>
      </c>
      <c r="K130" s="64">
        <v>0.45</v>
      </c>
      <c r="L130" s="64">
        <v>0.49</v>
      </c>
      <c r="M130" s="57"/>
    </row>
    <row r="131" spans="1:13" x14ac:dyDescent="0.2">
      <c r="A131" s="57"/>
      <c r="B131" s="13" t="s">
        <v>84</v>
      </c>
      <c r="C131" s="58" t="s">
        <v>112</v>
      </c>
      <c r="D131" s="58">
        <v>0.3</v>
      </c>
      <c r="E131" s="58">
        <v>0.27</v>
      </c>
      <c r="F131" s="58">
        <v>0.24</v>
      </c>
      <c r="G131" s="53"/>
      <c r="H131" s="13" t="s">
        <v>84</v>
      </c>
      <c r="I131" s="64" t="s">
        <v>112</v>
      </c>
      <c r="J131" s="64">
        <v>0.19</v>
      </c>
      <c r="K131" s="64">
        <v>0.26</v>
      </c>
      <c r="L131" s="64">
        <v>0.28999999999999998</v>
      </c>
      <c r="M131" s="57"/>
    </row>
    <row r="132" spans="1:13" x14ac:dyDescent="0.2">
      <c r="A132" s="57"/>
      <c r="C132" s="52">
        <v>2002</v>
      </c>
      <c r="D132" s="52">
        <v>2004</v>
      </c>
      <c r="E132" s="52">
        <v>2008</v>
      </c>
      <c r="F132" s="52">
        <v>2011</v>
      </c>
      <c r="G132" s="53"/>
      <c r="I132" s="52">
        <v>2002</v>
      </c>
      <c r="J132" s="52">
        <v>2004</v>
      </c>
      <c r="K132" s="52">
        <v>2008</v>
      </c>
      <c r="L132" s="52">
        <v>2011</v>
      </c>
      <c r="M132" s="57"/>
    </row>
    <row r="133" spans="1:13" ht="45" x14ac:dyDescent="0.2">
      <c r="A133" s="57"/>
      <c r="B133" s="13" t="s">
        <v>160</v>
      </c>
      <c r="C133" s="58">
        <f>47.7%+10.3%</f>
        <v>0.58000000000000007</v>
      </c>
      <c r="D133" s="58">
        <v>0.75</v>
      </c>
      <c r="E133" s="58">
        <v>0.63</v>
      </c>
      <c r="F133" s="58">
        <v>0.76</v>
      </c>
      <c r="G133" s="53"/>
      <c r="H133" s="13" t="s">
        <v>160</v>
      </c>
      <c r="I133" s="58">
        <f>37.3%+12.3%</f>
        <v>0.496</v>
      </c>
      <c r="J133" s="58">
        <v>0.63</v>
      </c>
      <c r="K133" s="58">
        <v>0.61</v>
      </c>
      <c r="L133" s="64">
        <v>0.64</v>
      </c>
      <c r="M133" s="57"/>
    </row>
    <row r="134" spans="1:13" ht="33.75" x14ac:dyDescent="0.2">
      <c r="A134" s="57"/>
      <c r="B134" s="13" t="s">
        <v>161</v>
      </c>
      <c r="C134" s="58">
        <v>0.75</v>
      </c>
      <c r="D134" s="58">
        <v>0.85</v>
      </c>
      <c r="E134" s="58">
        <v>0.76</v>
      </c>
      <c r="F134" s="58">
        <v>0.82</v>
      </c>
      <c r="G134" s="53"/>
      <c r="H134" s="13" t="s">
        <v>161</v>
      </c>
      <c r="I134" s="58">
        <v>0.81899999999999995</v>
      </c>
      <c r="J134" s="58">
        <v>0.8</v>
      </c>
      <c r="K134" s="58">
        <v>0.8</v>
      </c>
      <c r="L134" s="58">
        <v>0.8</v>
      </c>
      <c r="M134" s="57"/>
    </row>
    <row r="135" spans="1:13" ht="33.75" x14ac:dyDescent="0.2">
      <c r="A135" s="57"/>
      <c r="B135" s="13" t="s">
        <v>162</v>
      </c>
      <c r="C135" s="58">
        <v>0.78100000000000003</v>
      </c>
      <c r="D135" s="58">
        <v>0.84</v>
      </c>
      <c r="E135" s="58">
        <v>0.77</v>
      </c>
      <c r="F135" s="58">
        <v>0.73</v>
      </c>
      <c r="G135" s="53"/>
      <c r="H135" s="13" t="s">
        <v>162</v>
      </c>
      <c r="I135" s="58">
        <v>0.83499999999999996</v>
      </c>
      <c r="J135" s="58">
        <v>0.75</v>
      </c>
      <c r="K135" s="58">
        <v>0.74</v>
      </c>
      <c r="L135" s="58">
        <v>0.77</v>
      </c>
      <c r="M135" s="57"/>
    </row>
    <row r="136" spans="1:13" ht="5.25" customHeight="1" x14ac:dyDescent="0.2">
      <c r="A136" s="57"/>
      <c r="B136" s="65"/>
      <c r="C136" s="69"/>
      <c r="D136" s="69"/>
      <c r="E136" s="69"/>
      <c r="F136" s="69"/>
      <c r="G136" s="53"/>
      <c r="H136" s="65"/>
      <c r="I136" s="70"/>
      <c r="J136" s="70"/>
      <c r="K136" s="70"/>
      <c r="L136" s="57"/>
      <c r="M136" s="57"/>
    </row>
    <row r="137" spans="1:13" ht="15" x14ac:dyDescent="0.2">
      <c r="A137" s="57"/>
      <c r="B137" s="71" t="s">
        <v>104</v>
      </c>
      <c r="G137" s="53"/>
      <c r="M137" s="57"/>
    </row>
    <row r="138" spans="1:13" x14ac:dyDescent="0.2">
      <c r="A138" s="57"/>
      <c r="B138" s="73" t="s">
        <v>7</v>
      </c>
      <c r="C138" s="52">
        <v>2002</v>
      </c>
      <c r="D138" s="52">
        <v>2004</v>
      </c>
      <c r="E138" s="52">
        <v>2008</v>
      </c>
      <c r="F138" s="52">
        <v>2011</v>
      </c>
      <c r="G138" s="53"/>
      <c r="H138" s="73" t="s">
        <v>1</v>
      </c>
      <c r="I138" s="52">
        <v>2002</v>
      </c>
      <c r="J138" s="52">
        <v>2004</v>
      </c>
      <c r="K138" s="52">
        <v>2008</v>
      </c>
      <c r="L138" s="52">
        <v>2011</v>
      </c>
      <c r="M138" s="57"/>
    </row>
    <row r="139" spans="1:13" x14ac:dyDescent="0.2">
      <c r="A139" s="57"/>
      <c r="B139" s="73"/>
      <c r="C139" s="74">
        <v>126</v>
      </c>
      <c r="D139" s="74">
        <v>83</v>
      </c>
      <c r="E139" s="74">
        <v>190</v>
      </c>
      <c r="F139" s="14">
        <v>332</v>
      </c>
      <c r="G139" s="53"/>
      <c r="H139" s="46"/>
      <c r="I139" s="74">
        <v>144</v>
      </c>
      <c r="J139" s="74">
        <v>131</v>
      </c>
      <c r="K139" s="74">
        <v>312</v>
      </c>
      <c r="L139" s="14">
        <v>778</v>
      </c>
      <c r="M139" s="57"/>
    </row>
    <row r="140" spans="1:13" ht="3.75" customHeight="1" x14ac:dyDescent="0.2">
      <c r="A140" s="57"/>
      <c r="B140" s="57"/>
      <c r="C140" s="57"/>
      <c r="D140" s="57"/>
      <c r="E140" s="57"/>
      <c r="F140" s="57"/>
      <c r="G140" s="57"/>
      <c r="H140" s="57"/>
      <c r="I140" s="57"/>
      <c r="J140" s="57"/>
      <c r="K140" s="57"/>
      <c r="L140" s="57"/>
      <c r="M140" s="57"/>
    </row>
    <row r="351" spans="2:8" x14ac:dyDescent="0.2">
      <c r="B351" s="13" t="s">
        <v>85</v>
      </c>
      <c r="H351" s="13" t="s">
        <v>85</v>
      </c>
    </row>
    <row r="358" spans="2:8" x14ac:dyDescent="0.2">
      <c r="B358" s="13" t="s">
        <v>85</v>
      </c>
      <c r="H358" s="13" t="s">
        <v>85</v>
      </c>
    </row>
    <row r="426" spans="2:8" x14ac:dyDescent="0.2">
      <c r="B426" s="13" t="s">
        <v>85</v>
      </c>
      <c r="H426" s="13" t="s">
        <v>85</v>
      </c>
    </row>
    <row r="430" spans="2:8" x14ac:dyDescent="0.2">
      <c r="B430" s="13" t="s">
        <v>85</v>
      </c>
      <c r="H430" s="13" t="s">
        <v>85</v>
      </c>
    </row>
    <row r="434" spans="2:8" x14ac:dyDescent="0.2">
      <c r="B434" s="13" t="s">
        <v>85</v>
      </c>
      <c r="H434" s="13" t="s">
        <v>85</v>
      </c>
    </row>
    <row r="438" spans="2:8" x14ac:dyDescent="0.2">
      <c r="B438" s="13" t="s">
        <v>85</v>
      </c>
      <c r="H438" s="13" t="s">
        <v>85</v>
      </c>
    </row>
    <row r="442" spans="2:8" x14ac:dyDescent="0.2">
      <c r="B442" s="13" t="s">
        <v>85</v>
      </c>
      <c r="H442" s="13" t="s">
        <v>85</v>
      </c>
    </row>
    <row r="514" spans="2:8" x14ac:dyDescent="0.2">
      <c r="B514" s="13" t="s">
        <v>85</v>
      </c>
      <c r="H514" s="13" t="s">
        <v>85</v>
      </c>
    </row>
    <row r="518" spans="2:8" x14ac:dyDescent="0.2">
      <c r="B518" s="13" t="s">
        <v>85</v>
      </c>
      <c r="H518" s="13" t="s">
        <v>85</v>
      </c>
    </row>
  </sheetData>
  <mergeCells count="55">
    <mergeCell ref="B73:F73"/>
    <mergeCell ref="H73:L73"/>
    <mergeCell ref="B102:F102"/>
    <mergeCell ref="H102:L102"/>
    <mergeCell ref="B83:F83"/>
    <mergeCell ref="H83:L83"/>
    <mergeCell ref="B92:F92"/>
    <mergeCell ref="H92:L92"/>
    <mergeCell ref="B1:L1"/>
    <mergeCell ref="B50:F50"/>
    <mergeCell ref="H50:L50"/>
    <mergeCell ref="B4:F4"/>
    <mergeCell ref="H4:L4"/>
    <mergeCell ref="B32:F32"/>
    <mergeCell ref="H32:L32"/>
    <mergeCell ref="B40:F40"/>
    <mergeCell ref="H40:L40"/>
    <mergeCell ref="B2:F2"/>
    <mergeCell ref="H2:L2"/>
    <mergeCell ref="B61:F61"/>
    <mergeCell ref="H61:L61"/>
    <mergeCell ref="B71:F71"/>
    <mergeCell ref="H71:L71"/>
    <mergeCell ref="I62:J62"/>
    <mergeCell ref="I63:J63"/>
    <mergeCell ref="I65:J65"/>
    <mergeCell ref="I66:J66"/>
    <mergeCell ref="I67:J67"/>
    <mergeCell ref="B59:F59"/>
    <mergeCell ref="H59:L59"/>
    <mergeCell ref="C60:D60"/>
    <mergeCell ref="E60:F60"/>
    <mergeCell ref="I60:J60"/>
    <mergeCell ref="K60:L60"/>
    <mergeCell ref="C72:D72"/>
    <mergeCell ref="E72:F72"/>
    <mergeCell ref="I72:J72"/>
    <mergeCell ref="C62:D62"/>
    <mergeCell ref="K72:L72"/>
    <mergeCell ref="B116:F116"/>
    <mergeCell ref="H116:L116"/>
    <mergeCell ref="B26:F26"/>
    <mergeCell ref="H26:L26"/>
    <mergeCell ref="I69:J69"/>
    <mergeCell ref="I70:J70"/>
    <mergeCell ref="C63:D63"/>
    <mergeCell ref="C64:D64"/>
    <mergeCell ref="C65:D65"/>
    <mergeCell ref="C66:D66"/>
    <mergeCell ref="C67:D67"/>
    <mergeCell ref="C68:D68"/>
    <mergeCell ref="C69:D69"/>
    <mergeCell ref="C70:D70"/>
    <mergeCell ref="I64:J64"/>
    <mergeCell ref="I68:J68"/>
  </mergeCells>
  <pageMargins left="0.7" right="0.7" top="0.75" bottom="0.75" header="0.3" footer="0.3"/>
  <pageSetup scale="86" fitToHeight="0" orientation="landscape" r:id="rId1"/>
  <headerFooter>
    <oddFooter>&amp;L&amp;"Arial,Regular"&amp;9National Survey of Student Engagement 2002, 2004, 2008, &amp; 2011
OIRP/JL&amp;R&amp;"Arial,Regular"&amp;9Page &amp;P</oddFooter>
  </headerFooter>
  <rowBreaks count="5" manualBreakCount="5">
    <brk id="24" max="12" man="1"/>
    <brk id="45" max="12" man="1"/>
    <brk id="70" max="12" man="1"/>
    <brk id="91" max="12" man="1"/>
    <brk id="114"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8"/>
  <sheetViews>
    <sheetView view="pageLayout" zoomScaleNormal="100" zoomScaleSheetLayoutView="100" workbookViewId="0">
      <selection activeCell="Q89" sqref="Q89"/>
    </sheetView>
  </sheetViews>
  <sheetFormatPr defaultRowHeight="15" x14ac:dyDescent="0.25"/>
  <cols>
    <col min="1" max="1" width="0.85546875" customWidth="1"/>
    <col min="2" max="2" width="25.5703125" customWidth="1"/>
    <col min="3" max="3" width="6.42578125" customWidth="1"/>
    <col min="5" max="5" width="13.7109375" customWidth="1"/>
    <col min="6" max="6" width="8.42578125" customWidth="1"/>
    <col min="7" max="7" width="1" customWidth="1"/>
    <col min="8" max="8" width="5.85546875" customWidth="1"/>
    <col min="9" max="9" width="4.85546875" customWidth="1"/>
    <col min="10" max="10" width="14.42578125" customWidth="1"/>
    <col min="12" max="12" width="1" customWidth="1"/>
    <col min="13" max="13" width="39.5703125" customWidth="1"/>
    <col min="14" max="14" width="0.85546875" customWidth="1"/>
  </cols>
  <sheetData>
    <row r="1" spans="1:14" ht="18" x14ac:dyDescent="0.25">
      <c r="A1" s="42"/>
      <c r="B1" s="105" t="s">
        <v>18</v>
      </c>
      <c r="C1" s="105"/>
      <c r="D1" s="105"/>
      <c r="E1" s="105"/>
      <c r="F1" s="105"/>
      <c r="G1" s="105"/>
      <c r="H1" s="105"/>
      <c r="I1" s="105"/>
      <c r="J1" s="105"/>
      <c r="K1" s="105"/>
      <c r="L1" s="105"/>
      <c r="M1" s="105"/>
      <c r="N1" s="105"/>
    </row>
    <row r="2" spans="1:14" x14ac:dyDescent="0.25">
      <c r="A2" s="3"/>
      <c r="B2" s="1"/>
      <c r="C2" s="2" t="s">
        <v>0</v>
      </c>
      <c r="D2" s="3"/>
      <c r="E2" s="4"/>
      <c r="F2" s="4"/>
      <c r="G2" s="3"/>
      <c r="H2" s="2" t="s">
        <v>1</v>
      </c>
      <c r="I2" s="4"/>
      <c r="J2" s="3"/>
      <c r="K2" s="4"/>
      <c r="L2" s="3"/>
      <c r="M2" s="4" t="s">
        <v>2</v>
      </c>
      <c r="N2" s="3"/>
    </row>
    <row r="3" spans="1:14" x14ac:dyDescent="0.25">
      <c r="A3" s="7"/>
      <c r="B3" s="5"/>
      <c r="C3" s="5"/>
      <c r="D3" s="5" t="s">
        <v>3</v>
      </c>
      <c r="E3" s="6" t="s">
        <v>4</v>
      </c>
      <c r="F3" s="6" t="s">
        <v>5</v>
      </c>
      <c r="G3" s="7"/>
      <c r="H3" s="5"/>
      <c r="I3" s="5" t="s">
        <v>3</v>
      </c>
      <c r="J3" s="6" t="s">
        <v>4</v>
      </c>
      <c r="K3" s="6" t="s">
        <v>5</v>
      </c>
      <c r="L3" s="7"/>
      <c r="M3" s="5"/>
      <c r="N3" s="7"/>
    </row>
    <row r="4" spans="1:14" x14ac:dyDescent="0.25">
      <c r="A4" s="7"/>
      <c r="B4" s="100" t="s">
        <v>132</v>
      </c>
      <c r="C4" s="5">
        <v>2004</v>
      </c>
      <c r="D4" s="8">
        <v>0.35</v>
      </c>
      <c r="E4" s="8">
        <v>0.37</v>
      </c>
      <c r="F4" s="8">
        <f>D4-E4</f>
        <v>-2.0000000000000018E-2</v>
      </c>
      <c r="G4" s="7"/>
      <c r="H4" s="9">
        <v>2004</v>
      </c>
      <c r="I4" s="6">
        <v>0.3</v>
      </c>
      <c r="J4" s="8">
        <v>0.4</v>
      </c>
      <c r="K4" s="10">
        <f>I4-J4</f>
        <v>-0.10000000000000003</v>
      </c>
      <c r="L4" s="7"/>
      <c r="M4" s="102" t="s">
        <v>6</v>
      </c>
      <c r="N4" s="7"/>
    </row>
    <row r="5" spans="1:14" x14ac:dyDescent="0.25">
      <c r="A5" s="7"/>
      <c r="B5" s="101"/>
      <c r="C5" s="5">
        <v>2008</v>
      </c>
      <c r="D5" s="8">
        <v>0.41</v>
      </c>
      <c r="E5" s="8">
        <v>0.39</v>
      </c>
      <c r="F5" s="8">
        <f>D5-E5</f>
        <v>1.9999999999999962E-2</v>
      </c>
      <c r="G5" s="7"/>
      <c r="H5" s="9">
        <v>2008</v>
      </c>
      <c r="I5" s="6">
        <v>0.39</v>
      </c>
      <c r="J5" s="8">
        <v>0.44</v>
      </c>
      <c r="K5" s="10">
        <f>I5-J5</f>
        <v>-4.9999999999999989E-2</v>
      </c>
      <c r="L5" s="7"/>
      <c r="M5" s="102"/>
      <c r="N5" s="7"/>
    </row>
    <row r="6" spans="1:14" x14ac:dyDescent="0.25">
      <c r="A6" s="7"/>
      <c r="B6" s="101"/>
      <c r="C6" s="5">
        <v>2011</v>
      </c>
      <c r="D6" s="8">
        <v>0.31</v>
      </c>
      <c r="E6" s="8">
        <v>0.4</v>
      </c>
      <c r="F6" s="8">
        <f>D6-E6</f>
        <v>-9.0000000000000024E-2</v>
      </c>
      <c r="G6" s="7"/>
      <c r="H6" s="9">
        <v>2011</v>
      </c>
      <c r="I6" s="6">
        <v>0.4</v>
      </c>
      <c r="J6" s="8">
        <v>0.45</v>
      </c>
      <c r="K6" s="10">
        <f>I6-J6</f>
        <v>-4.9999999999999989E-2</v>
      </c>
      <c r="L6" s="7"/>
      <c r="M6" s="102"/>
      <c r="N6" s="7"/>
    </row>
    <row r="7" spans="1:14" x14ac:dyDescent="0.25">
      <c r="A7" s="7"/>
      <c r="B7" s="101"/>
      <c r="C7" s="5"/>
      <c r="D7" s="5"/>
      <c r="E7" s="5"/>
      <c r="F7" s="5"/>
      <c r="G7" s="7"/>
      <c r="H7" s="5"/>
      <c r="I7" s="5"/>
      <c r="J7" s="5"/>
      <c r="K7" s="5"/>
      <c r="L7" s="7"/>
      <c r="M7" s="5"/>
      <c r="N7" s="7"/>
    </row>
    <row r="8" spans="1:14" ht="0.75" customHeight="1" thickBot="1" x14ac:dyDescent="0.3">
      <c r="A8" s="7"/>
      <c r="B8" s="101"/>
      <c r="C8" s="5"/>
      <c r="D8" s="5"/>
      <c r="E8" s="5"/>
      <c r="F8" s="5"/>
      <c r="G8" s="7"/>
      <c r="H8" s="5"/>
      <c r="I8" s="5"/>
      <c r="J8" s="5"/>
      <c r="K8" s="5"/>
      <c r="L8" s="7"/>
      <c r="M8" s="5"/>
      <c r="N8" s="7"/>
    </row>
    <row r="9" spans="1:14" ht="15.75" hidden="1" thickBot="1" x14ac:dyDescent="0.3">
      <c r="A9" s="7"/>
      <c r="B9" s="101"/>
      <c r="C9" s="5"/>
      <c r="D9" s="5"/>
      <c r="E9" s="5"/>
      <c r="F9" s="5"/>
      <c r="G9" s="7"/>
      <c r="H9" s="5"/>
      <c r="I9" s="5"/>
      <c r="J9" s="5"/>
      <c r="K9" s="5"/>
      <c r="L9" s="7"/>
      <c r="M9" s="5"/>
      <c r="N9" s="7"/>
    </row>
    <row r="10" spans="1:14" ht="15.75" thickTop="1" x14ac:dyDescent="0.25">
      <c r="A10" s="12"/>
      <c r="B10" s="11"/>
      <c r="C10" s="11" t="s">
        <v>7</v>
      </c>
      <c r="D10" s="11"/>
      <c r="E10" s="11"/>
      <c r="F10" s="11"/>
      <c r="G10" s="12"/>
      <c r="H10" s="11" t="s">
        <v>1</v>
      </c>
      <c r="I10" s="11"/>
      <c r="J10" s="11"/>
      <c r="K10" s="11"/>
      <c r="L10" s="12"/>
      <c r="M10" s="11"/>
      <c r="N10" s="12"/>
    </row>
    <row r="11" spans="1:14" x14ac:dyDescent="0.25">
      <c r="A11" s="7"/>
      <c r="B11" s="100" t="s">
        <v>133</v>
      </c>
      <c r="C11" s="5"/>
      <c r="D11" s="5" t="s">
        <v>3</v>
      </c>
      <c r="E11" s="6" t="s">
        <v>4</v>
      </c>
      <c r="F11" s="6"/>
      <c r="G11" s="7"/>
      <c r="H11" s="5"/>
      <c r="I11" s="5" t="s">
        <v>3</v>
      </c>
      <c r="J11" s="6" t="s">
        <v>4</v>
      </c>
      <c r="K11" s="5"/>
      <c r="L11" s="7"/>
      <c r="M11" s="102" t="s">
        <v>8</v>
      </c>
      <c r="N11" s="7"/>
    </row>
    <row r="12" spans="1:14" x14ac:dyDescent="0.25">
      <c r="A12" s="7"/>
      <c r="B12" s="101"/>
      <c r="C12" s="5">
        <v>2004</v>
      </c>
      <c r="D12" s="8">
        <v>0.73</v>
      </c>
      <c r="E12" s="8">
        <v>0.52</v>
      </c>
      <c r="F12" s="8">
        <f>D12-E12</f>
        <v>0.20999999999999996</v>
      </c>
      <c r="G12" s="7"/>
      <c r="H12" s="5">
        <v>2004</v>
      </c>
      <c r="I12" s="8">
        <v>0.56999999999999995</v>
      </c>
      <c r="J12" s="8">
        <v>0.6</v>
      </c>
      <c r="K12" s="10">
        <f>I12-J12</f>
        <v>-3.0000000000000027E-2</v>
      </c>
      <c r="L12" s="7"/>
      <c r="M12" s="102"/>
      <c r="N12" s="7"/>
    </row>
    <row r="13" spans="1:14" x14ac:dyDescent="0.25">
      <c r="A13" s="7"/>
      <c r="B13" s="101"/>
      <c r="C13" s="5">
        <v>2008</v>
      </c>
      <c r="D13" s="8">
        <v>0.66</v>
      </c>
      <c r="E13" s="8">
        <v>0.51</v>
      </c>
      <c r="F13" s="8">
        <f>D13-E13</f>
        <v>0.15000000000000002</v>
      </c>
      <c r="G13" s="7"/>
      <c r="H13" s="5">
        <v>2008</v>
      </c>
      <c r="I13" s="8">
        <v>0.64</v>
      </c>
      <c r="J13" s="8">
        <v>0.66</v>
      </c>
      <c r="K13" s="10">
        <f>I13-J13</f>
        <v>-2.0000000000000018E-2</v>
      </c>
      <c r="L13" s="7"/>
      <c r="M13" s="102"/>
      <c r="N13" s="7"/>
    </row>
    <row r="14" spans="1:14" x14ac:dyDescent="0.25">
      <c r="A14" s="7"/>
      <c r="B14" s="101"/>
      <c r="C14" s="5">
        <v>2011</v>
      </c>
      <c r="D14" s="8">
        <v>0.57999999999999996</v>
      </c>
      <c r="E14" s="8">
        <v>0.45</v>
      </c>
      <c r="F14" s="8">
        <f>D14-E14</f>
        <v>0.12999999999999995</v>
      </c>
      <c r="G14" s="7"/>
      <c r="H14" s="5">
        <v>2011</v>
      </c>
      <c r="I14" s="8">
        <v>0.59</v>
      </c>
      <c r="J14" s="8">
        <v>0.57999999999999996</v>
      </c>
      <c r="K14" s="10">
        <f>I14-J14</f>
        <v>1.0000000000000009E-2</v>
      </c>
      <c r="L14" s="7"/>
      <c r="M14" s="102"/>
      <c r="N14" s="7"/>
    </row>
    <row r="15" spans="1:14" x14ac:dyDescent="0.25">
      <c r="A15" s="7"/>
      <c r="B15" s="101"/>
      <c r="C15" s="5"/>
      <c r="D15" s="5"/>
      <c r="E15" s="5"/>
      <c r="F15" s="5"/>
      <c r="G15" s="7"/>
      <c r="H15" s="5"/>
      <c r="I15" s="5"/>
      <c r="J15" s="5"/>
      <c r="K15" s="5"/>
      <c r="L15" s="7"/>
      <c r="M15" s="102"/>
      <c r="N15" s="7"/>
    </row>
    <row r="16" spans="1:14" ht="15.75" thickBot="1" x14ac:dyDescent="0.3">
      <c r="A16" s="7"/>
      <c r="B16" s="101"/>
      <c r="C16" s="5"/>
      <c r="D16" s="5"/>
      <c r="E16" s="5"/>
      <c r="F16" s="5"/>
      <c r="G16" s="7"/>
      <c r="H16" s="5"/>
      <c r="I16" s="5"/>
      <c r="J16" s="5"/>
      <c r="K16" s="5"/>
      <c r="L16" s="7"/>
      <c r="M16" s="102"/>
      <c r="N16" s="7"/>
    </row>
    <row r="17" spans="1:14" ht="15.75" thickTop="1" x14ac:dyDescent="0.25">
      <c r="A17" s="12"/>
      <c r="B17" s="11"/>
      <c r="C17" s="11" t="s">
        <v>7</v>
      </c>
      <c r="D17" s="11"/>
      <c r="E17" s="11"/>
      <c r="F17" s="11"/>
      <c r="G17" s="12"/>
      <c r="H17" s="11" t="s">
        <v>1</v>
      </c>
      <c r="I17" s="11"/>
      <c r="J17" s="11"/>
      <c r="K17" s="11"/>
      <c r="L17" s="12"/>
      <c r="M17" s="11"/>
      <c r="N17" s="12"/>
    </row>
    <row r="18" spans="1:14" x14ac:dyDescent="0.25">
      <c r="A18" s="7"/>
      <c r="B18" s="100" t="s">
        <v>134</v>
      </c>
      <c r="C18" s="5"/>
      <c r="D18" s="5" t="s">
        <v>3</v>
      </c>
      <c r="E18" s="6" t="s">
        <v>4</v>
      </c>
      <c r="F18" s="6"/>
      <c r="G18" s="7"/>
      <c r="H18" s="5"/>
      <c r="I18" s="5" t="s">
        <v>3</v>
      </c>
      <c r="J18" s="6" t="s">
        <v>4</v>
      </c>
      <c r="K18" s="5"/>
      <c r="L18" s="7"/>
      <c r="M18" s="102" t="s">
        <v>9</v>
      </c>
      <c r="N18" s="7"/>
    </row>
    <row r="19" spans="1:14" x14ac:dyDescent="0.25">
      <c r="A19" s="7"/>
      <c r="B19" s="101"/>
      <c r="C19" s="5">
        <v>2004</v>
      </c>
      <c r="D19" s="8">
        <v>0.26</v>
      </c>
      <c r="E19" s="8">
        <v>0.18</v>
      </c>
      <c r="F19" s="8">
        <f>D19-E19</f>
        <v>8.0000000000000016E-2</v>
      </c>
      <c r="G19" s="7"/>
      <c r="H19" s="5">
        <v>2004</v>
      </c>
      <c r="I19" s="8">
        <v>0.26</v>
      </c>
      <c r="J19" s="8">
        <v>0.18</v>
      </c>
      <c r="K19" s="10">
        <f>I19-J19</f>
        <v>8.0000000000000016E-2</v>
      </c>
      <c r="L19" s="7"/>
      <c r="M19" s="102"/>
      <c r="N19" s="7"/>
    </row>
    <row r="20" spans="1:14" x14ac:dyDescent="0.25">
      <c r="A20" s="7"/>
      <c r="B20" s="101"/>
      <c r="C20" s="5">
        <v>2008</v>
      </c>
      <c r="D20" s="8">
        <v>0.3</v>
      </c>
      <c r="E20" s="8">
        <v>0.21</v>
      </c>
      <c r="F20" s="8">
        <f>D20-E20</f>
        <v>0.09</v>
      </c>
      <c r="G20" s="7"/>
      <c r="H20" s="5">
        <v>2008</v>
      </c>
      <c r="I20" s="8">
        <v>0.28999999999999998</v>
      </c>
      <c r="J20" s="8">
        <v>0.27</v>
      </c>
      <c r="K20" s="10">
        <f>I20-J20</f>
        <v>1.9999999999999962E-2</v>
      </c>
      <c r="L20" s="7"/>
      <c r="M20" s="102"/>
      <c r="N20" s="7"/>
    </row>
    <row r="21" spans="1:14" x14ac:dyDescent="0.25">
      <c r="A21" s="7"/>
      <c r="B21" s="101"/>
      <c r="C21" s="5">
        <v>2011</v>
      </c>
      <c r="D21" s="8">
        <v>0.27</v>
      </c>
      <c r="E21" s="8">
        <v>0.16</v>
      </c>
      <c r="F21" s="8">
        <f>D21-E21</f>
        <v>0.11000000000000001</v>
      </c>
      <c r="G21" s="7"/>
      <c r="H21" s="5">
        <v>2011</v>
      </c>
      <c r="I21" s="8">
        <v>0.3</v>
      </c>
      <c r="J21" s="8">
        <v>0.26</v>
      </c>
      <c r="K21" s="10">
        <f>I21-J21</f>
        <v>3.999999999999998E-2</v>
      </c>
      <c r="L21" s="7"/>
      <c r="M21" s="102"/>
      <c r="N21" s="7"/>
    </row>
    <row r="22" spans="1:14" x14ac:dyDescent="0.25">
      <c r="A22" s="7"/>
      <c r="B22" s="101"/>
      <c r="C22" s="5"/>
      <c r="D22" s="5"/>
      <c r="E22" s="5"/>
      <c r="F22" s="5"/>
      <c r="G22" s="7"/>
      <c r="H22" s="5"/>
      <c r="I22" s="5"/>
      <c r="J22" s="5"/>
      <c r="K22" s="5"/>
      <c r="L22" s="7"/>
      <c r="M22" s="102"/>
      <c r="N22" s="7"/>
    </row>
    <row r="23" spans="1:14" ht="4.5" customHeight="1" thickBot="1" x14ac:dyDescent="0.3">
      <c r="A23" s="7"/>
      <c r="B23" s="101"/>
      <c r="C23" s="5"/>
      <c r="D23" s="5"/>
      <c r="E23" s="5"/>
      <c r="F23" s="5"/>
      <c r="G23" s="7"/>
      <c r="H23" s="5"/>
      <c r="I23" s="5"/>
      <c r="J23" s="5"/>
      <c r="K23" s="5"/>
      <c r="L23" s="7"/>
      <c r="M23" s="102"/>
      <c r="N23" s="7"/>
    </row>
    <row r="24" spans="1:14" ht="15.75" hidden="1" thickBot="1" x14ac:dyDescent="0.3">
      <c r="A24" s="7"/>
      <c r="B24" s="101"/>
      <c r="C24" s="5"/>
      <c r="D24" s="5"/>
      <c r="E24" s="5"/>
      <c r="F24" s="5"/>
      <c r="G24" s="7"/>
      <c r="H24" s="5"/>
      <c r="I24" s="5"/>
      <c r="J24" s="5"/>
      <c r="K24" s="5"/>
      <c r="L24" s="7"/>
      <c r="M24" s="102"/>
      <c r="N24" s="7"/>
    </row>
    <row r="25" spans="1:14" ht="15.75" thickTop="1" x14ac:dyDescent="0.25">
      <c r="A25" s="12"/>
      <c r="B25" s="11"/>
      <c r="C25" s="11" t="s">
        <v>7</v>
      </c>
      <c r="D25" s="11"/>
      <c r="E25" s="11"/>
      <c r="F25" s="11"/>
      <c r="G25" s="12"/>
      <c r="H25" s="11" t="s">
        <v>1</v>
      </c>
      <c r="I25" s="11"/>
      <c r="J25" s="11"/>
      <c r="K25" s="11"/>
      <c r="L25" s="12"/>
      <c r="M25" s="11"/>
      <c r="N25" s="12"/>
    </row>
    <row r="26" spans="1:14" x14ac:dyDescent="0.25">
      <c r="A26" s="7"/>
      <c r="B26" s="100" t="s">
        <v>135</v>
      </c>
      <c r="C26" s="5"/>
      <c r="D26" s="5" t="s">
        <v>3</v>
      </c>
      <c r="E26" s="6" t="s">
        <v>4</v>
      </c>
      <c r="F26" s="6"/>
      <c r="G26" s="7"/>
      <c r="H26" s="5"/>
      <c r="I26" s="5" t="s">
        <v>3</v>
      </c>
      <c r="J26" s="6" t="s">
        <v>4</v>
      </c>
      <c r="K26" s="5"/>
      <c r="L26" s="7"/>
      <c r="M26" s="102" t="s">
        <v>114</v>
      </c>
      <c r="N26" s="7"/>
    </row>
    <row r="27" spans="1:14" x14ac:dyDescent="0.25">
      <c r="A27" s="7"/>
      <c r="B27" s="101"/>
      <c r="C27" s="5">
        <v>2004</v>
      </c>
      <c r="D27" s="8">
        <v>0.49</v>
      </c>
      <c r="E27" s="8">
        <v>0.33</v>
      </c>
      <c r="F27" s="8">
        <f>D27-E27</f>
        <v>0.15999999999999998</v>
      </c>
      <c r="G27" s="7"/>
      <c r="H27" s="5">
        <v>2004</v>
      </c>
      <c r="I27" s="8">
        <v>0.38</v>
      </c>
      <c r="J27" s="8">
        <v>0.28999999999999998</v>
      </c>
      <c r="K27" s="10">
        <f>I27-J27</f>
        <v>9.0000000000000024E-2</v>
      </c>
      <c r="L27" s="7"/>
      <c r="M27" s="102"/>
      <c r="N27" s="7"/>
    </row>
    <row r="28" spans="1:14" x14ac:dyDescent="0.25">
      <c r="A28" s="7"/>
      <c r="B28" s="101"/>
      <c r="C28" s="5">
        <v>2008</v>
      </c>
      <c r="D28" s="8">
        <v>0.47</v>
      </c>
      <c r="E28" s="8">
        <v>0.33</v>
      </c>
      <c r="F28" s="8">
        <f>D28-E28</f>
        <v>0.13999999999999996</v>
      </c>
      <c r="G28" s="7"/>
      <c r="H28" s="5">
        <v>2008</v>
      </c>
      <c r="I28" s="8">
        <v>0.27</v>
      </c>
      <c r="J28" s="8">
        <v>0.3</v>
      </c>
      <c r="K28" s="10">
        <f>I28-J28</f>
        <v>-2.9999999999999971E-2</v>
      </c>
      <c r="L28" s="7"/>
      <c r="M28" s="102"/>
      <c r="N28" s="7"/>
    </row>
    <row r="29" spans="1:14" x14ac:dyDescent="0.25">
      <c r="A29" s="7"/>
      <c r="B29" s="101"/>
      <c r="C29" s="5">
        <v>2011</v>
      </c>
      <c r="D29" s="8">
        <v>0.36</v>
      </c>
      <c r="E29" s="8">
        <v>0.33</v>
      </c>
      <c r="F29" s="8">
        <f>D29-E29</f>
        <v>2.9999999999999971E-2</v>
      </c>
      <c r="G29" s="7"/>
      <c r="H29" s="5">
        <v>2011</v>
      </c>
      <c r="I29" s="8">
        <v>0.36</v>
      </c>
      <c r="J29" s="8">
        <v>0.3</v>
      </c>
      <c r="K29" s="10">
        <f>I29-J29</f>
        <v>0.06</v>
      </c>
      <c r="L29" s="7"/>
      <c r="M29" s="102"/>
      <c r="N29" s="7"/>
    </row>
    <row r="30" spans="1:14" x14ac:dyDescent="0.25">
      <c r="A30" s="7"/>
      <c r="B30" s="101"/>
      <c r="C30" s="5"/>
      <c r="D30" s="5"/>
      <c r="E30" s="5"/>
      <c r="F30" s="5"/>
      <c r="G30" s="7"/>
      <c r="H30" s="5"/>
      <c r="I30" s="5"/>
      <c r="J30" s="5"/>
      <c r="K30" s="5"/>
      <c r="L30" s="7"/>
      <c r="M30" s="102"/>
      <c r="N30" s="7"/>
    </row>
    <row r="31" spans="1:14" ht="15.75" thickBot="1" x14ac:dyDescent="0.3">
      <c r="A31" s="7"/>
      <c r="B31" s="101"/>
      <c r="C31" s="5"/>
      <c r="D31" s="5"/>
      <c r="E31" s="5"/>
      <c r="F31" s="5"/>
      <c r="G31" s="7"/>
      <c r="H31" s="5"/>
      <c r="I31" s="5"/>
      <c r="J31" s="5"/>
      <c r="K31" s="5"/>
      <c r="L31" s="7"/>
      <c r="M31" s="102"/>
      <c r="N31" s="7"/>
    </row>
    <row r="32" spans="1:14" ht="15.75" thickTop="1" x14ac:dyDescent="0.25">
      <c r="A32" s="12"/>
      <c r="B32" s="11"/>
      <c r="C32" s="11" t="s">
        <v>7</v>
      </c>
      <c r="D32" s="11"/>
      <c r="E32" s="11"/>
      <c r="F32" s="11"/>
      <c r="G32" s="12"/>
      <c r="H32" s="11" t="s">
        <v>1</v>
      </c>
      <c r="I32" s="11"/>
      <c r="J32" s="11"/>
      <c r="K32" s="11"/>
      <c r="L32" s="12"/>
      <c r="M32" s="11"/>
      <c r="N32" s="12"/>
    </row>
    <row r="33" spans="1:14" x14ac:dyDescent="0.25">
      <c r="A33" s="7"/>
      <c r="B33" s="100" t="s">
        <v>136</v>
      </c>
      <c r="C33" s="76"/>
      <c r="D33" s="76" t="s">
        <v>3</v>
      </c>
      <c r="E33" s="6" t="s">
        <v>4</v>
      </c>
      <c r="F33" s="6"/>
      <c r="G33" s="77"/>
      <c r="H33" s="76"/>
      <c r="I33" s="76" t="s">
        <v>3</v>
      </c>
      <c r="J33" s="6" t="s">
        <v>4</v>
      </c>
      <c r="K33" s="76"/>
      <c r="L33" s="7"/>
      <c r="M33" s="102" t="s">
        <v>115</v>
      </c>
      <c r="N33" s="7"/>
    </row>
    <row r="34" spans="1:14" x14ac:dyDescent="0.25">
      <c r="A34" s="7"/>
      <c r="B34" s="101"/>
      <c r="C34" s="76">
        <v>2004</v>
      </c>
      <c r="D34" s="78">
        <v>0.45</v>
      </c>
      <c r="E34" s="78">
        <v>0.45</v>
      </c>
      <c r="F34" s="78">
        <f>D34-E34</f>
        <v>0</v>
      </c>
      <c r="G34" s="77"/>
      <c r="H34" s="76">
        <v>2004</v>
      </c>
      <c r="I34" s="78">
        <v>0.75</v>
      </c>
      <c r="J34" s="78">
        <v>0.75</v>
      </c>
      <c r="K34" s="79">
        <f>I34-J34</f>
        <v>0</v>
      </c>
      <c r="L34" s="7"/>
      <c r="M34" s="102"/>
      <c r="N34" s="7"/>
    </row>
    <row r="35" spans="1:14" x14ac:dyDescent="0.25">
      <c r="A35" s="7"/>
      <c r="B35" s="101"/>
      <c r="C35" s="76">
        <v>2008</v>
      </c>
      <c r="D35" s="78">
        <v>0.49</v>
      </c>
      <c r="E35" s="78">
        <v>0.44</v>
      </c>
      <c r="F35" s="78">
        <f>D35-E35</f>
        <v>4.9999999999999989E-2</v>
      </c>
      <c r="G35" s="77"/>
      <c r="H35" s="76">
        <v>2008</v>
      </c>
      <c r="I35" s="78">
        <v>0.74</v>
      </c>
      <c r="J35" s="78">
        <v>0.72</v>
      </c>
      <c r="K35" s="79">
        <f>I35-J35</f>
        <v>2.0000000000000018E-2</v>
      </c>
      <c r="L35" s="7"/>
      <c r="M35" s="102"/>
      <c r="N35" s="7"/>
    </row>
    <row r="36" spans="1:14" x14ac:dyDescent="0.25">
      <c r="A36" s="7"/>
      <c r="B36" s="101"/>
      <c r="C36" s="76">
        <v>2011</v>
      </c>
      <c r="D36" s="78">
        <v>0.36</v>
      </c>
      <c r="E36" s="78">
        <v>0.43</v>
      </c>
      <c r="F36" s="78">
        <f>D36-E36</f>
        <v>-7.0000000000000007E-2</v>
      </c>
      <c r="G36" s="77"/>
      <c r="H36" s="76">
        <v>2011</v>
      </c>
      <c r="I36" s="78">
        <v>0.73</v>
      </c>
      <c r="J36" s="78">
        <v>0.76</v>
      </c>
      <c r="K36" s="79">
        <f>I36-J36</f>
        <v>-3.0000000000000027E-2</v>
      </c>
      <c r="L36" s="7"/>
      <c r="M36" s="102"/>
      <c r="N36" s="7"/>
    </row>
    <row r="37" spans="1:14" x14ac:dyDescent="0.25">
      <c r="A37" s="7"/>
      <c r="B37" s="101"/>
      <c r="C37" s="76"/>
      <c r="D37" s="76"/>
      <c r="E37" s="76"/>
      <c r="F37" s="76"/>
      <c r="G37" s="77"/>
      <c r="H37" s="76"/>
      <c r="I37" s="76"/>
      <c r="J37" s="76"/>
      <c r="K37" s="76"/>
      <c r="L37" s="7"/>
      <c r="M37" s="102"/>
      <c r="N37" s="7"/>
    </row>
    <row r="38" spans="1:14" ht="15.75" thickBot="1" x14ac:dyDescent="0.3">
      <c r="A38" s="7"/>
      <c r="B38" s="103"/>
      <c r="C38" s="80"/>
      <c r="D38" s="80"/>
      <c r="E38" s="80"/>
      <c r="F38" s="80"/>
      <c r="G38" s="81"/>
      <c r="H38" s="80"/>
      <c r="I38" s="80"/>
      <c r="J38" s="80"/>
      <c r="K38" s="80"/>
      <c r="L38" s="7"/>
      <c r="M38" s="104"/>
      <c r="N38" s="7"/>
    </row>
    <row r="39" spans="1:14" ht="15.75" thickTop="1" x14ac:dyDescent="0.25">
      <c r="A39" s="12"/>
      <c r="B39" s="76"/>
      <c r="C39" s="76" t="s">
        <v>7</v>
      </c>
      <c r="D39" s="76"/>
      <c r="E39" s="76"/>
      <c r="F39" s="76"/>
      <c r="G39" s="77"/>
      <c r="H39" s="76" t="s">
        <v>1</v>
      </c>
      <c r="I39" s="76"/>
      <c r="J39" s="76"/>
      <c r="K39" s="76"/>
      <c r="L39" s="12"/>
      <c r="M39" s="11"/>
      <c r="N39" s="12"/>
    </row>
    <row r="40" spans="1:14" x14ac:dyDescent="0.25">
      <c r="A40" s="7"/>
      <c r="B40" s="100" t="s">
        <v>137</v>
      </c>
      <c r="C40" s="5"/>
      <c r="D40" s="5" t="s">
        <v>3</v>
      </c>
      <c r="E40" s="6" t="s">
        <v>4</v>
      </c>
      <c r="F40" s="6"/>
      <c r="G40" s="7"/>
      <c r="H40" s="5"/>
      <c r="I40" s="5" t="s">
        <v>3</v>
      </c>
      <c r="J40" s="6" t="s">
        <v>4</v>
      </c>
      <c r="K40" s="5"/>
      <c r="L40" s="7"/>
      <c r="M40" s="102" t="s">
        <v>10</v>
      </c>
      <c r="N40" s="7"/>
    </row>
    <row r="41" spans="1:14" x14ac:dyDescent="0.25">
      <c r="A41" s="7"/>
      <c r="B41" s="101"/>
      <c r="C41" s="5">
        <v>2004</v>
      </c>
      <c r="D41" s="8">
        <v>0.51</v>
      </c>
      <c r="E41" s="8">
        <v>0.43</v>
      </c>
      <c r="F41" s="8">
        <f>D41-E41</f>
        <v>8.0000000000000016E-2</v>
      </c>
      <c r="G41" s="7"/>
      <c r="H41" s="5">
        <v>2004</v>
      </c>
      <c r="I41" s="8">
        <v>0.67</v>
      </c>
      <c r="J41" s="8">
        <v>0.59</v>
      </c>
      <c r="K41" s="10">
        <f>I41-J41</f>
        <v>8.0000000000000071E-2</v>
      </c>
      <c r="L41" s="7"/>
      <c r="M41" s="102"/>
      <c r="N41" s="7"/>
    </row>
    <row r="42" spans="1:14" x14ac:dyDescent="0.25">
      <c r="A42" s="7"/>
      <c r="B42" s="101"/>
      <c r="C42" s="5">
        <v>2008</v>
      </c>
      <c r="D42" s="8">
        <v>0.61</v>
      </c>
      <c r="E42" s="8">
        <v>0.43</v>
      </c>
      <c r="F42" s="8">
        <f>D42-E42</f>
        <v>0.18</v>
      </c>
      <c r="G42" s="7"/>
      <c r="H42" s="5">
        <v>2008</v>
      </c>
      <c r="I42" s="8">
        <v>0.72</v>
      </c>
      <c r="J42" s="8">
        <v>0.59</v>
      </c>
      <c r="K42" s="10">
        <f>I42-J42</f>
        <v>0.13</v>
      </c>
      <c r="L42" s="7"/>
      <c r="M42" s="102"/>
      <c r="N42" s="7"/>
    </row>
    <row r="43" spans="1:14" x14ac:dyDescent="0.25">
      <c r="A43" s="7"/>
      <c r="B43" s="101"/>
      <c r="C43" s="5">
        <v>2011</v>
      </c>
      <c r="D43" s="8">
        <v>0.57999999999999996</v>
      </c>
      <c r="E43" s="8">
        <v>0.41</v>
      </c>
      <c r="F43" s="8">
        <f>D43-E43</f>
        <v>0.16999999999999998</v>
      </c>
      <c r="G43" s="7"/>
      <c r="H43" s="5">
        <v>2011</v>
      </c>
      <c r="I43" s="8">
        <v>0.68</v>
      </c>
      <c r="J43" s="8">
        <v>0.55000000000000004</v>
      </c>
      <c r="K43" s="10">
        <f>I43-J43</f>
        <v>0.13</v>
      </c>
      <c r="L43" s="7"/>
      <c r="M43" s="102"/>
      <c r="N43" s="7"/>
    </row>
    <row r="44" spans="1:14" x14ac:dyDescent="0.25">
      <c r="A44" s="7"/>
      <c r="B44" s="101"/>
      <c r="C44" s="5"/>
      <c r="D44" s="5"/>
      <c r="E44" s="5"/>
      <c r="F44" s="5"/>
      <c r="G44" s="7"/>
      <c r="H44" s="5"/>
      <c r="I44" s="5"/>
      <c r="J44" s="5"/>
      <c r="K44" s="5"/>
      <c r="L44" s="7"/>
      <c r="M44" s="102"/>
      <c r="N44" s="7"/>
    </row>
    <row r="45" spans="1:14" ht="15.75" thickBot="1" x14ac:dyDescent="0.3">
      <c r="A45" s="7"/>
      <c r="B45" s="101"/>
      <c r="C45" s="5"/>
      <c r="D45" s="5"/>
      <c r="E45" s="5"/>
      <c r="F45" s="5"/>
      <c r="G45" s="7"/>
      <c r="H45" s="5"/>
      <c r="I45" s="5"/>
      <c r="J45" s="5"/>
      <c r="K45" s="5"/>
      <c r="L45" s="7"/>
      <c r="M45" s="104"/>
      <c r="N45" s="7"/>
    </row>
    <row r="46" spans="1:14" ht="15.75" thickTop="1" x14ac:dyDescent="0.25">
      <c r="A46" s="12"/>
      <c r="B46" s="11"/>
      <c r="C46" s="11" t="s">
        <v>7</v>
      </c>
      <c r="D46" s="11"/>
      <c r="E46" s="11"/>
      <c r="F46" s="11"/>
      <c r="G46" s="12"/>
      <c r="H46" s="11" t="s">
        <v>1</v>
      </c>
      <c r="I46" s="11"/>
      <c r="J46" s="11"/>
      <c r="K46" s="11"/>
      <c r="L46" s="12"/>
      <c r="M46" s="11"/>
      <c r="N46" s="12"/>
    </row>
    <row r="47" spans="1:14" x14ac:dyDescent="0.25">
      <c r="A47" s="7"/>
      <c r="B47" s="100" t="s">
        <v>138</v>
      </c>
      <c r="C47" s="5"/>
      <c r="D47" s="5" t="s">
        <v>3</v>
      </c>
      <c r="E47" s="6" t="s">
        <v>4</v>
      </c>
      <c r="F47" s="6"/>
      <c r="G47" s="7"/>
      <c r="H47" s="5"/>
      <c r="I47" s="5" t="s">
        <v>3</v>
      </c>
      <c r="J47" s="6" t="s">
        <v>4</v>
      </c>
      <c r="K47" s="5"/>
      <c r="L47" s="7"/>
      <c r="M47" s="102" t="s">
        <v>11</v>
      </c>
      <c r="N47" s="7"/>
    </row>
    <row r="48" spans="1:14" x14ac:dyDescent="0.25">
      <c r="A48" s="7"/>
      <c r="B48" s="101"/>
      <c r="C48" s="5">
        <v>2004</v>
      </c>
      <c r="D48" s="8" t="s">
        <v>12</v>
      </c>
      <c r="E48" s="8" t="s">
        <v>12</v>
      </c>
      <c r="F48" s="8"/>
      <c r="G48" s="7"/>
      <c r="H48" s="5">
        <v>2004</v>
      </c>
      <c r="I48" s="8" t="s">
        <v>12</v>
      </c>
      <c r="J48" s="8" t="s">
        <v>12</v>
      </c>
      <c r="K48" s="10"/>
      <c r="L48" s="7"/>
      <c r="M48" s="102"/>
      <c r="N48" s="7"/>
    </row>
    <row r="49" spans="1:14" x14ac:dyDescent="0.25">
      <c r="A49" s="7"/>
      <c r="B49" s="101"/>
      <c r="C49" s="5">
        <v>2008</v>
      </c>
      <c r="D49" s="8">
        <v>0.6</v>
      </c>
      <c r="E49" s="8">
        <v>0.5</v>
      </c>
      <c r="F49" s="8">
        <f>D49-E49</f>
        <v>9.9999999999999978E-2</v>
      </c>
      <c r="G49" s="7"/>
      <c r="H49" s="5">
        <v>2008</v>
      </c>
      <c r="I49" s="8">
        <v>0.64</v>
      </c>
      <c r="J49" s="8">
        <v>0.52</v>
      </c>
      <c r="K49" s="10">
        <f>I49-J49</f>
        <v>0.12</v>
      </c>
      <c r="L49" s="7"/>
      <c r="M49" s="102"/>
      <c r="N49" s="7"/>
    </row>
    <row r="50" spans="1:14" x14ac:dyDescent="0.25">
      <c r="A50" s="7"/>
      <c r="B50" s="101"/>
      <c r="C50" s="5">
        <v>2011</v>
      </c>
      <c r="D50" s="8">
        <v>0.57999999999999996</v>
      </c>
      <c r="E50" s="8">
        <v>0.47</v>
      </c>
      <c r="F50" s="8">
        <f>D50-E50</f>
        <v>0.10999999999999999</v>
      </c>
      <c r="G50" s="7"/>
      <c r="H50" s="5">
        <v>2011</v>
      </c>
      <c r="I50" s="8">
        <v>0.64</v>
      </c>
      <c r="J50" s="8">
        <v>0.48</v>
      </c>
      <c r="K50" s="10">
        <f>I50-J50</f>
        <v>0.16000000000000003</v>
      </c>
      <c r="L50" s="7"/>
      <c r="M50" s="102"/>
      <c r="N50" s="7"/>
    </row>
    <row r="51" spans="1:14" ht="18.75" customHeight="1" thickBot="1" x14ac:dyDescent="0.3">
      <c r="A51" s="7"/>
      <c r="B51" s="101"/>
      <c r="C51" s="5"/>
      <c r="D51" s="5"/>
      <c r="E51" s="5"/>
      <c r="F51" s="5"/>
      <c r="G51" s="7"/>
      <c r="H51" s="5"/>
      <c r="I51" s="5"/>
      <c r="J51" s="5"/>
      <c r="K51" s="5"/>
      <c r="L51" s="7"/>
      <c r="M51" s="104"/>
      <c r="N51" s="7"/>
    </row>
    <row r="52" spans="1:14" ht="15.75" thickTop="1" x14ac:dyDescent="0.25">
      <c r="A52" s="12"/>
      <c r="B52" s="11"/>
      <c r="C52" s="11" t="s">
        <v>7</v>
      </c>
      <c r="D52" s="11"/>
      <c r="E52" s="11"/>
      <c r="F52" s="11"/>
      <c r="G52" s="12"/>
      <c r="H52" s="11" t="s">
        <v>1</v>
      </c>
      <c r="I52" s="11"/>
      <c r="J52" s="11"/>
      <c r="K52" s="11"/>
      <c r="L52" s="12"/>
      <c r="M52" s="11"/>
      <c r="N52" s="12"/>
    </row>
    <row r="53" spans="1:14" x14ac:dyDescent="0.25">
      <c r="A53" s="7"/>
      <c r="B53" s="100" t="s">
        <v>139</v>
      </c>
      <c r="C53" s="5"/>
      <c r="D53" s="5" t="s">
        <v>3</v>
      </c>
      <c r="E53" s="6" t="s">
        <v>4</v>
      </c>
      <c r="F53" s="6"/>
      <c r="G53" s="7"/>
      <c r="H53" s="5"/>
      <c r="I53" s="5" t="s">
        <v>3</v>
      </c>
      <c r="J53" s="6" t="s">
        <v>4</v>
      </c>
      <c r="K53" s="5"/>
      <c r="L53" s="7"/>
      <c r="M53" s="102" t="s">
        <v>116</v>
      </c>
      <c r="N53" s="7"/>
    </row>
    <row r="54" spans="1:14" x14ac:dyDescent="0.25">
      <c r="A54" s="7"/>
      <c r="B54" s="101"/>
      <c r="C54" s="5">
        <v>2004</v>
      </c>
      <c r="D54" s="8" t="s">
        <v>12</v>
      </c>
      <c r="E54" s="8" t="s">
        <v>12</v>
      </c>
      <c r="F54" s="8"/>
      <c r="G54" s="7"/>
      <c r="H54" s="5">
        <v>2004</v>
      </c>
      <c r="I54" s="8" t="s">
        <v>12</v>
      </c>
      <c r="J54" s="8" t="s">
        <v>12</v>
      </c>
      <c r="K54" s="5"/>
      <c r="L54" s="7"/>
      <c r="M54" s="102"/>
      <c r="N54" s="7"/>
    </row>
    <row r="55" spans="1:14" x14ac:dyDescent="0.25">
      <c r="A55" s="7"/>
      <c r="B55" s="101"/>
      <c r="C55" s="5">
        <v>2008</v>
      </c>
      <c r="D55" s="8">
        <v>0.59</v>
      </c>
      <c r="E55" s="8">
        <v>0.5</v>
      </c>
      <c r="F55" s="8">
        <f>D55-E55</f>
        <v>8.9999999999999969E-2</v>
      </c>
      <c r="G55" s="7"/>
      <c r="H55" s="5">
        <v>2008</v>
      </c>
      <c r="I55" s="8">
        <v>0.56999999999999995</v>
      </c>
      <c r="J55" s="8">
        <v>0.51</v>
      </c>
      <c r="K55" s="10">
        <f>I55-J55</f>
        <v>5.9999999999999942E-2</v>
      </c>
      <c r="L55" s="7"/>
      <c r="M55" s="102"/>
      <c r="N55" s="7"/>
    </row>
    <row r="56" spans="1:14" x14ac:dyDescent="0.25">
      <c r="A56" s="7"/>
      <c r="B56" s="101"/>
      <c r="C56" s="5">
        <v>2011</v>
      </c>
      <c r="D56" s="8">
        <v>0.59</v>
      </c>
      <c r="E56" s="8">
        <v>0.49</v>
      </c>
      <c r="F56" s="8">
        <f>D56-E56</f>
        <v>9.9999999999999978E-2</v>
      </c>
      <c r="G56" s="7"/>
      <c r="H56" s="5">
        <v>2011</v>
      </c>
      <c r="I56" s="8">
        <v>0.63</v>
      </c>
      <c r="J56" s="8">
        <v>0.49</v>
      </c>
      <c r="K56" s="10">
        <f>I56-J56</f>
        <v>0.14000000000000001</v>
      </c>
      <c r="L56" s="7"/>
      <c r="M56" s="102"/>
      <c r="N56" s="7"/>
    </row>
    <row r="57" spans="1:14" ht="15.75" thickBot="1" x14ac:dyDescent="0.3">
      <c r="A57" s="7"/>
      <c r="B57" s="101"/>
      <c r="C57" s="5"/>
      <c r="D57" s="5"/>
      <c r="E57" s="5"/>
      <c r="F57" s="5"/>
      <c r="G57" s="7"/>
      <c r="H57" s="5"/>
      <c r="I57" s="5"/>
      <c r="J57" s="5"/>
      <c r="K57" s="5"/>
      <c r="L57" s="7"/>
      <c r="M57" s="104"/>
      <c r="N57" s="7"/>
    </row>
    <row r="58" spans="1:14" ht="15.75" thickTop="1" x14ac:dyDescent="0.25">
      <c r="A58" s="12"/>
      <c r="B58" s="11"/>
      <c r="C58" s="11" t="s">
        <v>7</v>
      </c>
      <c r="D58" s="11"/>
      <c r="E58" s="11"/>
      <c r="F58" s="11"/>
      <c r="G58" s="12"/>
      <c r="H58" s="11" t="s">
        <v>1</v>
      </c>
      <c r="I58" s="11"/>
      <c r="J58" s="11"/>
      <c r="K58" s="11"/>
      <c r="L58" s="12"/>
      <c r="M58" s="11"/>
      <c r="N58" s="12"/>
    </row>
    <row r="59" spans="1:14" x14ac:dyDescent="0.25">
      <c r="A59" s="7"/>
      <c r="B59" s="100" t="s">
        <v>140</v>
      </c>
      <c r="C59" s="5"/>
      <c r="D59" s="5" t="s">
        <v>3</v>
      </c>
      <c r="E59" s="6" t="s">
        <v>4</v>
      </c>
      <c r="F59" s="6"/>
      <c r="G59" s="7"/>
      <c r="H59" s="5"/>
      <c r="I59" s="5" t="s">
        <v>3</v>
      </c>
      <c r="J59" s="6" t="s">
        <v>4</v>
      </c>
      <c r="K59" s="5"/>
      <c r="L59" s="7"/>
      <c r="M59" s="102" t="s">
        <v>13</v>
      </c>
      <c r="N59" s="7"/>
    </row>
    <row r="60" spans="1:14" x14ac:dyDescent="0.25">
      <c r="A60" s="7"/>
      <c r="B60" s="101"/>
      <c r="C60" s="5">
        <v>2004</v>
      </c>
      <c r="D60" s="8">
        <v>0.94</v>
      </c>
      <c r="E60" s="8">
        <v>0.87</v>
      </c>
      <c r="F60" s="8">
        <f>D60-E60</f>
        <v>6.9999999999999951E-2</v>
      </c>
      <c r="G60" s="7"/>
      <c r="H60" s="5">
        <v>2004</v>
      </c>
      <c r="I60" s="8">
        <v>0.88</v>
      </c>
      <c r="J60" s="8">
        <v>0.86</v>
      </c>
      <c r="K60" s="10">
        <f>I60-J60</f>
        <v>2.0000000000000018E-2</v>
      </c>
      <c r="L60" s="7"/>
      <c r="M60" s="102"/>
      <c r="N60" s="7"/>
    </row>
    <row r="61" spans="1:14" x14ac:dyDescent="0.25">
      <c r="A61" s="7"/>
      <c r="B61" s="101"/>
      <c r="C61" s="5">
        <v>2008</v>
      </c>
      <c r="D61" s="8">
        <v>0.83</v>
      </c>
      <c r="E61" s="8">
        <v>0.84</v>
      </c>
      <c r="F61" s="8">
        <f>D61-E61</f>
        <v>-1.0000000000000009E-2</v>
      </c>
      <c r="G61" s="7"/>
      <c r="H61" s="5">
        <v>2008</v>
      </c>
      <c r="I61" s="8">
        <v>0.9</v>
      </c>
      <c r="J61" s="8">
        <v>0.83</v>
      </c>
      <c r="K61" s="10">
        <f>I61-J61</f>
        <v>7.0000000000000062E-2</v>
      </c>
      <c r="L61" s="7"/>
      <c r="M61" s="102"/>
      <c r="N61" s="7"/>
    </row>
    <row r="62" spans="1:14" x14ac:dyDescent="0.25">
      <c r="A62" s="7"/>
      <c r="B62" s="101"/>
      <c r="C62" s="5">
        <v>2011</v>
      </c>
      <c r="D62" s="8">
        <v>0.83</v>
      </c>
      <c r="E62" s="8">
        <v>0.83</v>
      </c>
      <c r="F62" s="8">
        <f>D62-E62</f>
        <v>0</v>
      </c>
      <c r="G62" s="7"/>
      <c r="H62" s="5">
        <v>2011</v>
      </c>
      <c r="I62" s="8">
        <v>0.85</v>
      </c>
      <c r="J62" s="8">
        <v>0.81</v>
      </c>
      <c r="K62" s="10">
        <f>I62-J62</f>
        <v>3.9999999999999925E-2</v>
      </c>
      <c r="L62" s="7"/>
      <c r="M62" s="102"/>
      <c r="N62" s="7"/>
    </row>
    <row r="63" spans="1:14" ht="15.75" thickBot="1" x14ac:dyDescent="0.3">
      <c r="A63" s="7"/>
      <c r="B63" s="101"/>
      <c r="C63" s="5"/>
      <c r="D63" s="5"/>
      <c r="E63" s="5"/>
      <c r="F63" s="5"/>
      <c r="G63" s="7"/>
      <c r="H63" s="5"/>
      <c r="I63" s="5"/>
      <c r="J63" s="5"/>
      <c r="K63" s="5"/>
      <c r="L63" s="7"/>
      <c r="M63" s="104"/>
      <c r="N63" s="7"/>
    </row>
    <row r="64" spans="1:14" ht="15.75" thickTop="1" x14ac:dyDescent="0.25">
      <c r="A64" s="12"/>
      <c r="B64" s="11"/>
      <c r="C64" s="11" t="s">
        <v>7</v>
      </c>
      <c r="D64" s="11"/>
      <c r="E64" s="11"/>
      <c r="F64" s="11"/>
      <c r="G64" s="12"/>
      <c r="H64" s="11" t="s">
        <v>1</v>
      </c>
      <c r="I64" s="11"/>
      <c r="J64" s="11"/>
      <c r="K64" s="11"/>
      <c r="L64" s="12"/>
      <c r="M64" s="11"/>
      <c r="N64" s="12"/>
    </row>
    <row r="65" spans="1:14" x14ac:dyDescent="0.25">
      <c r="A65" s="7"/>
      <c r="B65" s="100" t="s">
        <v>141</v>
      </c>
      <c r="C65" s="5"/>
      <c r="D65" s="5" t="s">
        <v>3</v>
      </c>
      <c r="E65" s="6" t="s">
        <v>4</v>
      </c>
      <c r="F65" s="6"/>
      <c r="G65" s="7"/>
      <c r="H65" s="5"/>
      <c r="I65" s="5" t="s">
        <v>3</v>
      </c>
      <c r="J65" s="6" t="s">
        <v>4</v>
      </c>
      <c r="K65" s="5"/>
      <c r="L65" s="7"/>
      <c r="M65" s="102" t="s">
        <v>14</v>
      </c>
      <c r="N65" s="7"/>
    </row>
    <row r="66" spans="1:14" x14ac:dyDescent="0.25">
      <c r="A66" s="7"/>
      <c r="B66" s="101"/>
      <c r="C66" s="5">
        <v>2004</v>
      </c>
      <c r="D66" s="8">
        <v>0.96</v>
      </c>
      <c r="E66" s="8">
        <v>0.95</v>
      </c>
      <c r="F66" s="8">
        <f>D66-E66</f>
        <v>1.0000000000000009E-2</v>
      </c>
      <c r="G66" s="7"/>
      <c r="H66" s="5">
        <v>2004</v>
      </c>
      <c r="I66" s="8">
        <v>0.95</v>
      </c>
      <c r="J66" s="8">
        <v>0.95</v>
      </c>
      <c r="K66" s="10">
        <f>I66-J66</f>
        <v>0</v>
      </c>
      <c r="L66" s="7"/>
      <c r="M66" s="102"/>
      <c r="N66" s="7"/>
    </row>
    <row r="67" spans="1:14" x14ac:dyDescent="0.25">
      <c r="A67" s="7"/>
      <c r="B67" s="101"/>
      <c r="C67" s="5">
        <v>2008</v>
      </c>
      <c r="D67" s="8">
        <v>0.93</v>
      </c>
      <c r="E67" s="8">
        <v>0.95</v>
      </c>
      <c r="F67" s="8">
        <f>D67-E67</f>
        <v>-1.9999999999999907E-2</v>
      </c>
      <c r="G67" s="7"/>
      <c r="H67" s="5">
        <v>2008</v>
      </c>
      <c r="I67" s="8">
        <v>0.93</v>
      </c>
      <c r="J67" s="8">
        <v>0.95</v>
      </c>
      <c r="K67" s="10">
        <f>I67-J67</f>
        <v>-1.9999999999999907E-2</v>
      </c>
      <c r="L67" s="7"/>
      <c r="M67" s="102"/>
      <c r="N67" s="7"/>
    </row>
    <row r="68" spans="1:14" x14ac:dyDescent="0.25">
      <c r="A68" s="7"/>
      <c r="B68" s="101"/>
      <c r="C68" s="5">
        <v>2011</v>
      </c>
      <c r="D68" s="8">
        <v>0.91</v>
      </c>
      <c r="E68" s="8">
        <v>0.95</v>
      </c>
      <c r="F68" s="8">
        <f>D68-E68</f>
        <v>-3.9999999999999925E-2</v>
      </c>
      <c r="G68" s="7"/>
      <c r="H68" s="5">
        <v>2011</v>
      </c>
      <c r="I68" s="8">
        <v>0.95</v>
      </c>
      <c r="J68" s="8">
        <v>0.95</v>
      </c>
      <c r="K68" s="10">
        <f>I68-J68</f>
        <v>0</v>
      </c>
      <c r="L68" s="7"/>
      <c r="M68" s="102"/>
      <c r="N68" s="7"/>
    </row>
    <row r="69" spans="1:14" ht="15.75" thickBot="1" x14ac:dyDescent="0.3">
      <c r="A69" s="7"/>
      <c r="B69" s="101"/>
      <c r="C69" s="5"/>
      <c r="D69" s="5"/>
      <c r="E69" s="5"/>
      <c r="F69" s="5"/>
      <c r="G69" s="7"/>
      <c r="H69" s="5"/>
      <c r="I69" s="5"/>
      <c r="J69" s="5"/>
      <c r="K69" s="5"/>
      <c r="L69" s="7"/>
      <c r="M69" s="104"/>
      <c r="N69" s="7"/>
    </row>
    <row r="70" spans="1:14" ht="15.75" thickTop="1" x14ac:dyDescent="0.25">
      <c r="A70" s="12"/>
      <c r="B70" s="11"/>
      <c r="C70" s="11" t="s">
        <v>7</v>
      </c>
      <c r="D70" s="11"/>
      <c r="E70" s="11"/>
      <c r="F70" s="11"/>
      <c r="G70" s="12"/>
      <c r="H70" s="11" t="s">
        <v>1</v>
      </c>
      <c r="I70" s="11"/>
      <c r="J70" s="11"/>
      <c r="K70" s="11"/>
      <c r="L70" s="12"/>
      <c r="M70" s="11"/>
      <c r="N70" s="12"/>
    </row>
    <row r="71" spans="1:14" x14ac:dyDescent="0.25">
      <c r="A71" s="7"/>
      <c r="B71" s="100" t="s">
        <v>142</v>
      </c>
      <c r="C71" s="76"/>
      <c r="D71" s="76" t="s">
        <v>3</v>
      </c>
      <c r="E71" s="6" t="s">
        <v>4</v>
      </c>
      <c r="F71" s="6"/>
      <c r="G71" s="77"/>
      <c r="H71" s="76"/>
      <c r="I71" s="76" t="s">
        <v>3</v>
      </c>
      <c r="J71" s="6" t="s">
        <v>4</v>
      </c>
      <c r="K71" s="76"/>
      <c r="L71" s="7"/>
      <c r="M71" s="102" t="s">
        <v>15</v>
      </c>
      <c r="N71" s="7"/>
    </row>
    <row r="72" spans="1:14" x14ac:dyDescent="0.25">
      <c r="A72" s="7"/>
      <c r="B72" s="101"/>
      <c r="C72" s="76">
        <v>2004</v>
      </c>
      <c r="D72" s="78">
        <v>0.99</v>
      </c>
      <c r="E72" s="78">
        <v>0.92</v>
      </c>
      <c r="F72" s="78">
        <f>D72-E72</f>
        <v>6.9999999999999951E-2</v>
      </c>
      <c r="G72" s="77"/>
      <c r="H72" s="76">
        <v>2004</v>
      </c>
      <c r="I72" s="78">
        <v>0.98</v>
      </c>
      <c r="J72" s="78">
        <v>0.96</v>
      </c>
      <c r="K72" s="79">
        <f>I72-J72</f>
        <v>2.0000000000000018E-2</v>
      </c>
      <c r="L72" s="7"/>
      <c r="M72" s="102"/>
      <c r="N72" s="7"/>
    </row>
    <row r="73" spans="1:14" x14ac:dyDescent="0.25">
      <c r="A73" s="7"/>
      <c r="B73" s="101"/>
      <c r="C73" s="76">
        <v>2008</v>
      </c>
      <c r="D73" s="78">
        <v>0.94</v>
      </c>
      <c r="E73" s="78">
        <v>0.92</v>
      </c>
      <c r="F73" s="78">
        <f>D73-E73</f>
        <v>1.9999999999999907E-2</v>
      </c>
      <c r="G73" s="77"/>
      <c r="H73" s="76">
        <v>2008</v>
      </c>
      <c r="I73" s="78">
        <v>0.97</v>
      </c>
      <c r="J73" s="78">
        <v>0.95</v>
      </c>
      <c r="K73" s="79">
        <f>I73-J73</f>
        <v>2.0000000000000018E-2</v>
      </c>
      <c r="L73" s="7"/>
      <c r="M73" s="102"/>
      <c r="N73" s="7"/>
    </row>
    <row r="74" spans="1:14" x14ac:dyDescent="0.25">
      <c r="A74" s="7"/>
      <c r="B74" s="101"/>
      <c r="C74" s="76">
        <v>2011</v>
      </c>
      <c r="D74" s="78">
        <v>0.93</v>
      </c>
      <c r="E74" s="78">
        <v>0.91</v>
      </c>
      <c r="F74" s="78">
        <f>D74-E74</f>
        <v>2.0000000000000018E-2</v>
      </c>
      <c r="G74" s="77"/>
      <c r="H74" s="76">
        <v>2011</v>
      </c>
      <c r="I74" s="78">
        <v>0.95</v>
      </c>
      <c r="J74" s="78">
        <v>0.95</v>
      </c>
      <c r="K74" s="79">
        <f>I74-J74</f>
        <v>0</v>
      </c>
      <c r="L74" s="7"/>
      <c r="M74" s="102"/>
      <c r="N74" s="7"/>
    </row>
    <row r="75" spans="1:14" ht="34.5" customHeight="1" thickBot="1" x14ac:dyDescent="0.3">
      <c r="A75" s="7"/>
      <c r="B75" s="103"/>
      <c r="C75" s="80"/>
      <c r="D75" s="80"/>
      <c r="E75" s="80"/>
      <c r="F75" s="80"/>
      <c r="G75" s="81"/>
      <c r="H75" s="80"/>
      <c r="I75" s="80"/>
      <c r="J75" s="80"/>
      <c r="K75" s="80"/>
      <c r="L75" s="7"/>
      <c r="M75" s="104"/>
      <c r="N75" s="7"/>
    </row>
    <row r="76" spans="1:14" ht="15.75" thickTop="1" x14ac:dyDescent="0.25">
      <c r="A76" s="12"/>
      <c r="B76" s="76"/>
      <c r="C76" s="76" t="s">
        <v>7</v>
      </c>
      <c r="D76" s="76"/>
      <c r="E76" s="76"/>
      <c r="F76" s="76"/>
      <c r="G76" s="77"/>
      <c r="H76" s="76" t="s">
        <v>1</v>
      </c>
      <c r="I76" s="76"/>
      <c r="J76" s="76"/>
      <c r="K76" s="76"/>
      <c r="L76" s="12"/>
      <c r="M76" s="11"/>
      <c r="N76" s="12"/>
    </row>
    <row r="77" spans="1:14" x14ac:dyDescent="0.25">
      <c r="A77" s="7"/>
      <c r="B77" s="100" t="s">
        <v>143</v>
      </c>
      <c r="C77" s="5"/>
      <c r="D77" s="5" t="s">
        <v>3</v>
      </c>
      <c r="E77" s="6" t="s">
        <v>4</v>
      </c>
      <c r="F77" s="6"/>
      <c r="G77" s="7"/>
      <c r="H77" s="5"/>
      <c r="I77" s="5" t="s">
        <v>3</v>
      </c>
      <c r="J77" s="6" t="s">
        <v>4</v>
      </c>
      <c r="K77" s="5"/>
      <c r="L77" s="7"/>
      <c r="M77" s="102" t="s">
        <v>16</v>
      </c>
      <c r="N77" s="7"/>
    </row>
    <row r="78" spans="1:14" x14ac:dyDescent="0.25">
      <c r="A78" s="7"/>
      <c r="B78" s="101"/>
      <c r="C78" s="5">
        <v>2004</v>
      </c>
      <c r="D78" s="8">
        <v>0.97</v>
      </c>
      <c r="E78" s="8">
        <v>0.96</v>
      </c>
      <c r="F78" s="8">
        <f>D78-E78</f>
        <v>1.0000000000000009E-2</v>
      </c>
      <c r="G78" s="7"/>
      <c r="H78" s="5">
        <v>2004</v>
      </c>
      <c r="I78" s="8">
        <v>0.99</v>
      </c>
      <c r="J78" s="8">
        <v>0.97</v>
      </c>
      <c r="K78" s="10">
        <f>I78-J78</f>
        <v>2.0000000000000018E-2</v>
      </c>
      <c r="L78" s="7"/>
      <c r="M78" s="102"/>
      <c r="N78" s="7"/>
    </row>
    <row r="79" spans="1:14" x14ac:dyDescent="0.25">
      <c r="A79" s="7"/>
      <c r="B79" s="101"/>
      <c r="C79" s="5">
        <v>2008</v>
      </c>
      <c r="D79" s="8">
        <v>0.94</v>
      </c>
      <c r="E79" s="8">
        <v>0.95</v>
      </c>
      <c r="F79" s="8">
        <f>D79-E79</f>
        <v>-1.0000000000000009E-2</v>
      </c>
      <c r="G79" s="7"/>
      <c r="H79" s="5">
        <v>2008</v>
      </c>
      <c r="I79" s="8">
        <v>0.98</v>
      </c>
      <c r="J79" s="8">
        <v>0.97</v>
      </c>
      <c r="K79" s="10">
        <f>I79-J79</f>
        <v>1.0000000000000009E-2</v>
      </c>
      <c r="L79" s="7"/>
      <c r="M79" s="102"/>
      <c r="N79" s="7"/>
    </row>
    <row r="80" spans="1:14" x14ac:dyDescent="0.25">
      <c r="A80" s="7"/>
      <c r="B80" s="101"/>
      <c r="C80" s="5">
        <v>2011</v>
      </c>
      <c r="D80" s="8">
        <v>0.95</v>
      </c>
      <c r="E80" s="8">
        <v>0.95</v>
      </c>
      <c r="F80" s="8">
        <f>D80-E80</f>
        <v>0</v>
      </c>
      <c r="G80" s="7"/>
      <c r="H80" s="5">
        <v>2011</v>
      </c>
      <c r="I80" s="8">
        <v>0.98</v>
      </c>
      <c r="J80" s="8">
        <v>0.97</v>
      </c>
      <c r="K80" s="10">
        <f>I80-J80</f>
        <v>1.0000000000000009E-2</v>
      </c>
      <c r="L80" s="7"/>
      <c r="M80" s="102"/>
      <c r="N80" s="7"/>
    </row>
    <row r="81" spans="1:14" ht="15.75" thickBot="1" x14ac:dyDescent="0.3">
      <c r="A81" s="7"/>
      <c r="B81" s="101"/>
      <c r="C81" s="5"/>
      <c r="D81" s="5"/>
      <c r="E81" s="5"/>
      <c r="F81" s="5"/>
      <c r="G81" s="7"/>
      <c r="H81" s="5"/>
      <c r="I81" s="5"/>
      <c r="J81" s="5"/>
      <c r="K81" s="5"/>
      <c r="L81" s="7"/>
      <c r="M81" s="104"/>
      <c r="N81" s="7"/>
    </row>
    <row r="82" spans="1:14" ht="15.75" thickTop="1" x14ac:dyDescent="0.25">
      <c r="A82" s="12"/>
      <c r="B82" s="11"/>
      <c r="C82" s="11" t="s">
        <v>7</v>
      </c>
      <c r="D82" s="11"/>
      <c r="E82" s="11"/>
      <c r="F82" s="11"/>
      <c r="G82" s="12"/>
      <c r="H82" s="11" t="s">
        <v>1</v>
      </c>
      <c r="I82" s="11"/>
      <c r="J82" s="11"/>
      <c r="K82" s="11"/>
      <c r="L82" s="12"/>
      <c r="M82" s="11"/>
      <c r="N82" s="12"/>
    </row>
    <row r="83" spans="1:14" x14ac:dyDescent="0.25">
      <c r="A83" s="7"/>
      <c r="B83" s="100" t="s">
        <v>144</v>
      </c>
      <c r="C83" s="5"/>
      <c r="D83" s="5" t="s">
        <v>3</v>
      </c>
      <c r="E83" s="6" t="s">
        <v>4</v>
      </c>
      <c r="F83" s="6"/>
      <c r="G83" s="7"/>
      <c r="H83" s="5"/>
      <c r="I83" s="5" t="s">
        <v>3</v>
      </c>
      <c r="J83" s="6" t="s">
        <v>4</v>
      </c>
      <c r="K83" s="5"/>
      <c r="L83" s="7"/>
      <c r="M83" s="102" t="s">
        <v>117</v>
      </c>
      <c r="N83" s="7"/>
    </row>
    <row r="84" spans="1:14" x14ac:dyDescent="0.25">
      <c r="A84" s="7"/>
      <c r="B84" s="101"/>
      <c r="C84" s="5">
        <v>2004</v>
      </c>
      <c r="D84" s="8">
        <v>0.92</v>
      </c>
      <c r="E84" s="8">
        <v>0.9</v>
      </c>
      <c r="F84" s="8">
        <f>D84-E84</f>
        <v>2.0000000000000018E-2</v>
      </c>
      <c r="G84" s="7"/>
      <c r="H84" s="5">
        <v>2004</v>
      </c>
      <c r="I84" s="8">
        <v>0.95</v>
      </c>
      <c r="J84" s="8">
        <v>0.94</v>
      </c>
      <c r="K84" s="10">
        <f>I84-J84</f>
        <v>1.0000000000000009E-2</v>
      </c>
      <c r="L84" s="7"/>
      <c r="M84" s="102"/>
      <c r="N84" s="7"/>
    </row>
    <row r="85" spans="1:14" x14ac:dyDescent="0.25">
      <c r="A85" s="7"/>
      <c r="B85" s="101"/>
      <c r="C85" s="5">
        <v>2008</v>
      </c>
      <c r="D85" s="8">
        <v>0.88</v>
      </c>
      <c r="E85" s="8">
        <v>0.88</v>
      </c>
      <c r="F85" s="8">
        <f>D85-E85</f>
        <v>0</v>
      </c>
      <c r="G85" s="7"/>
      <c r="H85" s="5">
        <v>2008</v>
      </c>
      <c r="I85" s="8">
        <v>0.89</v>
      </c>
      <c r="J85" s="8">
        <v>0.92</v>
      </c>
      <c r="K85" s="10">
        <f>I85-J85</f>
        <v>-3.0000000000000027E-2</v>
      </c>
      <c r="L85" s="7"/>
      <c r="M85" s="102"/>
      <c r="N85" s="7"/>
    </row>
    <row r="86" spans="1:14" x14ac:dyDescent="0.25">
      <c r="A86" s="7"/>
      <c r="B86" s="101"/>
      <c r="C86" s="5">
        <v>2011</v>
      </c>
      <c r="D86" s="8">
        <v>0.85</v>
      </c>
      <c r="E86" s="8">
        <v>0.88</v>
      </c>
      <c r="F86" s="8">
        <f>D86-E86</f>
        <v>-3.0000000000000027E-2</v>
      </c>
      <c r="G86" s="7"/>
      <c r="H86" s="5">
        <v>2011</v>
      </c>
      <c r="I86" s="8">
        <v>0.92</v>
      </c>
      <c r="J86" s="8">
        <v>0.92</v>
      </c>
      <c r="K86" s="10">
        <f>I86-J86</f>
        <v>0</v>
      </c>
      <c r="L86" s="7"/>
      <c r="M86" s="102"/>
      <c r="N86" s="7"/>
    </row>
    <row r="87" spans="1:14" ht="15.75" thickBot="1" x14ac:dyDescent="0.3">
      <c r="A87" s="7"/>
      <c r="B87" s="101"/>
      <c r="C87" s="5"/>
      <c r="D87" s="5"/>
      <c r="E87" s="5"/>
      <c r="F87" s="5"/>
      <c r="G87" s="7"/>
      <c r="H87" s="5"/>
      <c r="I87" s="5"/>
      <c r="J87" s="5"/>
      <c r="K87" s="5"/>
      <c r="L87" s="7"/>
      <c r="M87" s="104"/>
      <c r="N87" s="7"/>
    </row>
    <row r="88" spans="1:14" ht="15.75" thickTop="1" x14ac:dyDescent="0.25">
      <c r="A88" s="12"/>
      <c r="B88" s="11"/>
      <c r="C88" s="11" t="s">
        <v>7</v>
      </c>
      <c r="D88" s="11"/>
      <c r="E88" s="11"/>
      <c r="F88" s="11"/>
      <c r="G88" s="12"/>
      <c r="H88" s="11" t="s">
        <v>1</v>
      </c>
      <c r="I88" s="11"/>
      <c r="J88" s="11"/>
      <c r="K88" s="11"/>
      <c r="L88" s="12"/>
      <c r="M88" s="11"/>
      <c r="N88" s="12"/>
    </row>
    <row r="89" spans="1:14" x14ac:dyDescent="0.25">
      <c r="A89" s="7"/>
      <c r="B89" s="100" t="s">
        <v>145</v>
      </c>
      <c r="C89" s="5"/>
      <c r="D89" s="5" t="s">
        <v>3</v>
      </c>
      <c r="E89" s="6" t="s">
        <v>4</v>
      </c>
      <c r="F89" s="6"/>
      <c r="G89" s="7"/>
      <c r="H89" s="5"/>
      <c r="I89" s="5" t="s">
        <v>3</v>
      </c>
      <c r="J89" s="6" t="s">
        <v>4</v>
      </c>
      <c r="K89" s="5"/>
      <c r="L89" s="7"/>
      <c r="M89" s="102" t="s">
        <v>118</v>
      </c>
      <c r="N89" s="7"/>
    </row>
    <row r="90" spans="1:14" x14ac:dyDescent="0.25">
      <c r="A90" s="7"/>
      <c r="B90" s="101"/>
      <c r="C90" s="5">
        <v>2004</v>
      </c>
      <c r="D90" s="8">
        <v>0.92</v>
      </c>
      <c r="E90" s="8">
        <v>0.94</v>
      </c>
      <c r="F90" s="8">
        <f>D90-E90</f>
        <v>-1.9999999999999907E-2</v>
      </c>
      <c r="G90" s="7"/>
      <c r="H90" s="5">
        <v>2004</v>
      </c>
      <c r="I90" s="8">
        <v>0.94</v>
      </c>
      <c r="J90" s="8">
        <v>0.95</v>
      </c>
      <c r="K90" s="10">
        <f>I90-J90</f>
        <v>-1.0000000000000009E-2</v>
      </c>
      <c r="L90" s="7"/>
      <c r="M90" s="102"/>
      <c r="N90" s="7"/>
    </row>
    <row r="91" spans="1:14" x14ac:dyDescent="0.25">
      <c r="A91" s="7"/>
      <c r="B91" s="101"/>
      <c r="C91" s="5">
        <v>2008</v>
      </c>
      <c r="D91" s="8">
        <v>0.94</v>
      </c>
      <c r="E91" s="8">
        <v>0.93</v>
      </c>
      <c r="F91" s="8">
        <f>D91-E91</f>
        <v>9.9999999999998979E-3</v>
      </c>
      <c r="G91" s="7"/>
      <c r="H91" s="5">
        <v>2008</v>
      </c>
      <c r="I91" s="8">
        <v>0.95</v>
      </c>
      <c r="J91" s="8">
        <v>0.94</v>
      </c>
      <c r="K91" s="10">
        <f>I91-J91</f>
        <v>1.0000000000000009E-2</v>
      </c>
      <c r="L91" s="7"/>
      <c r="M91" s="102"/>
      <c r="N91" s="7"/>
    </row>
    <row r="92" spans="1:14" x14ac:dyDescent="0.25">
      <c r="A92" s="7"/>
      <c r="B92" s="101"/>
      <c r="C92" s="5">
        <v>2011</v>
      </c>
      <c r="D92" s="8">
        <v>0.93</v>
      </c>
      <c r="E92" s="8">
        <v>0.94</v>
      </c>
      <c r="F92" s="8">
        <f>D92-E92</f>
        <v>-9.9999999999998979E-3</v>
      </c>
      <c r="G92" s="7"/>
      <c r="H92" s="5">
        <v>2011</v>
      </c>
      <c r="I92" s="8">
        <v>0.93</v>
      </c>
      <c r="J92" s="8">
        <v>0.94</v>
      </c>
      <c r="K92" s="10">
        <f>I92-J92</f>
        <v>-9.9999999999998979E-3</v>
      </c>
      <c r="L92" s="7"/>
      <c r="M92" s="102"/>
      <c r="N92" s="7"/>
    </row>
    <row r="93" spans="1:14" ht="6" customHeight="1" thickBot="1" x14ac:dyDescent="0.3">
      <c r="A93" s="7"/>
      <c r="B93" s="101"/>
      <c r="C93" s="5"/>
      <c r="D93" s="5"/>
      <c r="E93" s="5"/>
      <c r="F93" s="5"/>
      <c r="G93" s="7"/>
      <c r="H93" s="5"/>
      <c r="I93" s="5"/>
      <c r="J93" s="5"/>
      <c r="K93" s="5"/>
      <c r="L93" s="7"/>
      <c r="M93" s="104"/>
      <c r="N93" s="7"/>
    </row>
    <row r="94" spans="1:14" ht="15.75" thickTop="1" x14ac:dyDescent="0.25">
      <c r="A94" s="12"/>
      <c r="B94" s="11"/>
      <c r="C94" s="11" t="s">
        <v>7</v>
      </c>
      <c r="D94" s="11"/>
      <c r="E94" s="11"/>
      <c r="F94" s="11"/>
      <c r="G94" s="12"/>
      <c r="H94" s="11" t="s">
        <v>1</v>
      </c>
      <c r="I94" s="11"/>
      <c r="J94" s="11"/>
      <c r="K94" s="11"/>
      <c r="L94" s="12"/>
      <c r="M94" s="11"/>
      <c r="N94" s="12"/>
    </row>
    <row r="95" spans="1:14" x14ac:dyDescent="0.25">
      <c r="A95" s="7"/>
      <c r="B95" s="100" t="s">
        <v>146</v>
      </c>
      <c r="C95" s="5"/>
      <c r="D95" s="5" t="s">
        <v>3</v>
      </c>
      <c r="E95" s="6" t="s">
        <v>4</v>
      </c>
      <c r="F95" s="6"/>
      <c r="G95" s="7"/>
      <c r="H95" s="5"/>
      <c r="I95" s="5" t="s">
        <v>3</v>
      </c>
      <c r="J95" s="6" t="s">
        <v>4</v>
      </c>
      <c r="K95" s="5"/>
      <c r="L95" s="7"/>
      <c r="M95" s="102" t="s">
        <v>119</v>
      </c>
      <c r="N95" s="7"/>
    </row>
    <row r="96" spans="1:14" x14ac:dyDescent="0.25">
      <c r="A96" s="7"/>
      <c r="B96" s="101"/>
      <c r="C96" s="5">
        <v>2004</v>
      </c>
      <c r="D96" s="8">
        <v>0.95</v>
      </c>
      <c r="E96" s="8">
        <v>0.9</v>
      </c>
      <c r="F96" s="8">
        <f>D96-E96</f>
        <v>4.9999999999999933E-2</v>
      </c>
      <c r="G96" s="7"/>
      <c r="H96" s="5">
        <v>2004</v>
      </c>
      <c r="I96" s="8">
        <v>0.9</v>
      </c>
      <c r="J96" s="8">
        <v>0.91</v>
      </c>
      <c r="K96" s="10">
        <f>I96-J96</f>
        <v>-1.0000000000000009E-2</v>
      </c>
      <c r="L96" s="7"/>
      <c r="M96" s="102"/>
      <c r="N96" s="7"/>
    </row>
    <row r="97" spans="1:14" x14ac:dyDescent="0.25">
      <c r="A97" s="7"/>
      <c r="B97" s="101"/>
      <c r="C97" s="5">
        <v>2008</v>
      </c>
      <c r="D97" s="8">
        <v>0.92</v>
      </c>
      <c r="E97" s="8">
        <v>0.92</v>
      </c>
      <c r="F97" s="8">
        <f>D97-E97</f>
        <v>0</v>
      </c>
      <c r="G97" s="7"/>
      <c r="H97" s="5">
        <v>2008</v>
      </c>
      <c r="I97" s="8">
        <v>0.92</v>
      </c>
      <c r="J97" s="8">
        <v>0.9</v>
      </c>
      <c r="K97" s="10">
        <f>I97-J97</f>
        <v>2.0000000000000018E-2</v>
      </c>
      <c r="L97" s="7"/>
      <c r="M97" s="102"/>
      <c r="N97" s="7"/>
    </row>
    <row r="98" spans="1:14" x14ac:dyDescent="0.25">
      <c r="A98" s="7"/>
      <c r="B98" s="101"/>
      <c r="C98" s="5">
        <v>2011</v>
      </c>
      <c r="D98" s="8">
        <v>0.87</v>
      </c>
      <c r="E98" s="8">
        <v>0.9</v>
      </c>
      <c r="F98" s="8">
        <f>D98-E98</f>
        <v>-3.0000000000000027E-2</v>
      </c>
      <c r="G98" s="7"/>
      <c r="H98" s="5">
        <v>2011</v>
      </c>
      <c r="I98" s="8">
        <v>0.92</v>
      </c>
      <c r="J98" s="8">
        <v>0.88</v>
      </c>
      <c r="K98" s="10">
        <f>I98-J98</f>
        <v>4.0000000000000036E-2</v>
      </c>
      <c r="L98" s="7"/>
      <c r="M98" s="102"/>
      <c r="N98" s="7"/>
    </row>
    <row r="99" spans="1:14" ht="15.75" thickBot="1" x14ac:dyDescent="0.3">
      <c r="A99" s="7"/>
      <c r="B99" s="101"/>
      <c r="C99" s="5"/>
      <c r="D99" s="5"/>
      <c r="E99" s="5"/>
      <c r="F99" s="5"/>
      <c r="G99" s="7"/>
      <c r="H99" s="5"/>
      <c r="I99" s="5"/>
      <c r="J99" s="5"/>
      <c r="K99" s="5"/>
      <c r="L99" s="7"/>
      <c r="M99" s="104"/>
      <c r="N99" s="7"/>
    </row>
    <row r="100" spans="1:14" ht="15.75" thickTop="1" x14ac:dyDescent="0.25">
      <c r="A100" s="12"/>
      <c r="B100" s="11"/>
      <c r="C100" s="11" t="s">
        <v>7</v>
      </c>
      <c r="D100" s="11"/>
      <c r="E100" s="11"/>
      <c r="F100" s="11"/>
      <c r="G100" s="12"/>
      <c r="H100" s="11" t="s">
        <v>1</v>
      </c>
      <c r="I100" s="11"/>
      <c r="J100" s="11"/>
      <c r="K100" s="11"/>
      <c r="L100" s="12"/>
      <c r="M100" s="11"/>
      <c r="N100" s="12"/>
    </row>
    <row r="101" spans="1:14" x14ac:dyDescent="0.25">
      <c r="A101" s="7"/>
      <c r="B101" s="100" t="s">
        <v>147</v>
      </c>
      <c r="C101" s="5"/>
      <c r="D101" s="5" t="s">
        <v>3</v>
      </c>
      <c r="E101" s="6" t="s">
        <v>4</v>
      </c>
      <c r="F101" s="6"/>
      <c r="G101" s="7"/>
      <c r="H101" s="5"/>
      <c r="I101" s="5" t="s">
        <v>3</v>
      </c>
      <c r="J101" s="6" t="s">
        <v>4</v>
      </c>
      <c r="K101" s="5"/>
      <c r="L101" s="7"/>
      <c r="M101" s="102" t="s">
        <v>19</v>
      </c>
      <c r="N101" s="7"/>
    </row>
    <row r="102" spans="1:14" x14ac:dyDescent="0.25">
      <c r="A102" s="7"/>
      <c r="B102" s="101"/>
      <c r="C102" s="5">
        <v>2004</v>
      </c>
      <c r="D102" s="8">
        <v>0.86</v>
      </c>
      <c r="E102" s="8">
        <v>0.85</v>
      </c>
      <c r="F102" s="8">
        <f>D102-E102</f>
        <v>1.0000000000000009E-2</v>
      </c>
      <c r="G102" s="7"/>
      <c r="H102" s="5">
        <v>2004</v>
      </c>
      <c r="I102" s="8">
        <v>0.89</v>
      </c>
      <c r="J102" s="8">
        <v>0.86</v>
      </c>
      <c r="K102" s="10">
        <f>I102-J102</f>
        <v>3.0000000000000027E-2</v>
      </c>
      <c r="L102" s="7"/>
      <c r="M102" s="102"/>
      <c r="N102" s="7"/>
    </row>
    <row r="103" spans="1:14" x14ac:dyDescent="0.25">
      <c r="A103" s="7"/>
      <c r="B103" s="101"/>
      <c r="C103" s="5">
        <v>2008</v>
      </c>
      <c r="D103" s="8">
        <v>0.9</v>
      </c>
      <c r="E103" s="8">
        <v>0.85</v>
      </c>
      <c r="F103" s="8">
        <f>D103-E103</f>
        <v>5.0000000000000044E-2</v>
      </c>
      <c r="G103" s="7"/>
      <c r="H103" s="5">
        <v>2008</v>
      </c>
      <c r="I103" s="8">
        <v>0.89</v>
      </c>
      <c r="J103" s="8">
        <v>0.86</v>
      </c>
      <c r="K103" s="10">
        <f>I103-J103</f>
        <v>3.0000000000000027E-2</v>
      </c>
      <c r="L103" s="7"/>
      <c r="M103" s="102"/>
      <c r="N103" s="7"/>
    </row>
    <row r="104" spans="1:14" x14ac:dyDescent="0.25">
      <c r="A104" s="7"/>
      <c r="B104" s="101"/>
      <c r="C104" s="5">
        <v>2011</v>
      </c>
      <c r="D104" s="8">
        <v>0.84</v>
      </c>
      <c r="E104" s="8">
        <v>0.84</v>
      </c>
      <c r="F104" s="8">
        <f>D104-E104</f>
        <v>0</v>
      </c>
      <c r="G104" s="7"/>
      <c r="H104" s="5">
        <v>2011</v>
      </c>
      <c r="I104" s="8">
        <v>0.89</v>
      </c>
      <c r="J104" s="8">
        <v>0.84</v>
      </c>
      <c r="K104" s="10">
        <f>I104-J104</f>
        <v>5.0000000000000044E-2</v>
      </c>
      <c r="L104" s="7"/>
      <c r="M104" s="102"/>
      <c r="N104" s="7"/>
    </row>
    <row r="105" spans="1:14" ht="15.75" thickBot="1" x14ac:dyDescent="0.3">
      <c r="A105" s="7"/>
      <c r="B105" s="101"/>
      <c r="C105" s="5"/>
      <c r="D105" s="5"/>
      <c r="E105" s="5"/>
      <c r="F105" s="5"/>
      <c r="G105" s="7"/>
      <c r="H105" s="5"/>
      <c r="I105" s="5"/>
      <c r="J105" s="5"/>
      <c r="K105" s="5"/>
      <c r="L105" s="7"/>
      <c r="M105" s="104"/>
      <c r="N105" s="7"/>
    </row>
    <row r="106" spans="1:14" ht="15.75" thickTop="1" x14ac:dyDescent="0.25">
      <c r="A106" s="12"/>
      <c r="B106" s="11"/>
      <c r="C106" s="11" t="s">
        <v>7</v>
      </c>
      <c r="D106" s="11"/>
      <c r="E106" s="11"/>
      <c r="F106" s="11"/>
      <c r="G106" s="12"/>
      <c r="H106" s="11" t="s">
        <v>1</v>
      </c>
      <c r="I106" s="11"/>
      <c r="J106" s="11"/>
      <c r="K106" s="11"/>
      <c r="L106" s="12"/>
      <c r="M106" s="11"/>
      <c r="N106" s="12"/>
    </row>
    <row r="107" spans="1:14" x14ac:dyDescent="0.25">
      <c r="A107" s="7"/>
      <c r="B107" s="100" t="s">
        <v>148</v>
      </c>
      <c r="C107" s="5"/>
      <c r="D107" s="5" t="s">
        <v>3</v>
      </c>
      <c r="E107" s="6" t="s">
        <v>4</v>
      </c>
      <c r="F107" s="6"/>
      <c r="G107" s="7"/>
      <c r="H107" s="5"/>
      <c r="I107" s="5" t="s">
        <v>3</v>
      </c>
      <c r="J107" s="6" t="s">
        <v>4</v>
      </c>
      <c r="K107" s="5"/>
      <c r="L107" s="7"/>
      <c r="M107" s="102" t="s">
        <v>120</v>
      </c>
      <c r="N107" s="7"/>
    </row>
    <row r="108" spans="1:14" x14ac:dyDescent="0.25">
      <c r="A108" s="7"/>
      <c r="B108" s="101"/>
      <c r="C108" s="5">
        <v>2004</v>
      </c>
      <c r="D108" s="8">
        <v>0.91</v>
      </c>
      <c r="E108" s="8">
        <v>0.93</v>
      </c>
      <c r="F108" s="8">
        <f>D108-E108</f>
        <v>-2.0000000000000018E-2</v>
      </c>
      <c r="G108" s="7"/>
      <c r="H108" s="5">
        <v>2004</v>
      </c>
      <c r="I108" s="8">
        <v>0.93</v>
      </c>
      <c r="J108" s="8">
        <v>0.94</v>
      </c>
      <c r="K108" s="10">
        <f>I108-J108</f>
        <v>-9.9999999999998979E-3</v>
      </c>
      <c r="L108" s="7"/>
      <c r="M108" s="102"/>
      <c r="N108" s="7"/>
    </row>
    <row r="109" spans="1:14" x14ac:dyDescent="0.25">
      <c r="A109" s="7"/>
      <c r="B109" s="101"/>
      <c r="C109" s="5">
        <v>2008</v>
      </c>
      <c r="D109" s="8">
        <v>0.92</v>
      </c>
      <c r="E109" s="8">
        <v>0.91</v>
      </c>
      <c r="F109" s="8">
        <f>D109-E109</f>
        <v>1.0000000000000009E-2</v>
      </c>
      <c r="G109" s="7"/>
      <c r="H109" s="5">
        <v>2008</v>
      </c>
      <c r="I109" s="8">
        <v>0.87</v>
      </c>
      <c r="J109" s="8">
        <v>0.92</v>
      </c>
      <c r="K109" s="10">
        <f>I109-J109</f>
        <v>-5.0000000000000044E-2</v>
      </c>
      <c r="L109" s="7"/>
      <c r="M109" s="102"/>
      <c r="N109" s="7"/>
    </row>
    <row r="110" spans="1:14" x14ac:dyDescent="0.25">
      <c r="A110" s="7"/>
      <c r="B110" s="101"/>
      <c r="C110" s="5">
        <v>2011</v>
      </c>
      <c r="D110" s="8">
        <v>0.9</v>
      </c>
      <c r="E110" s="8">
        <v>0.93</v>
      </c>
      <c r="F110" s="8">
        <f>D110-E110</f>
        <v>-3.0000000000000027E-2</v>
      </c>
      <c r="G110" s="7"/>
      <c r="H110" s="5">
        <v>2011</v>
      </c>
      <c r="I110" s="8">
        <v>0.9</v>
      </c>
      <c r="J110" s="8">
        <v>0.91</v>
      </c>
      <c r="K110" s="10">
        <f>I110-J110</f>
        <v>-1.0000000000000009E-2</v>
      </c>
      <c r="L110" s="7"/>
      <c r="M110" s="102"/>
      <c r="N110" s="7"/>
    </row>
    <row r="111" spans="1:14" ht="10.5" customHeight="1" thickBot="1" x14ac:dyDescent="0.3">
      <c r="A111" s="7"/>
      <c r="B111" s="101"/>
      <c r="C111" s="5"/>
      <c r="D111" s="5"/>
      <c r="E111" s="5"/>
      <c r="F111" s="5"/>
      <c r="G111" s="7"/>
      <c r="H111" s="5"/>
      <c r="I111" s="5"/>
      <c r="J111" s="5"/>
      <c r="K111" s="5"/>
      <c r="L111" s="7"/>
      <c r="M111" s="102"/>
      <c r="N111" s="7"/>
    </row>
    <row r="112" spans="1:14" ht="15.75" hidden="1" thickBot="1" x14ac:dyDescent="0.3">
      <c r="A112" s="7"/>
      <c r="B112" s="101"/>
      <c r="C112" s="5"/>
      <c r="D112" s="5"/>
      <c r="E112" s="5"/>
      <c r="F112" s="5"/>
      <c r="G112" s="7"/>
      <c r="H112" s="5"/>
      <c r="I112" s="5"/>
      <c r="J112" s="5"/>
      <c r="K112" s="5"/>
      <c r="L112" s="7"/>
      <c r="M112" s="104"/>
      <c r="N112" s="7"/>
    </row>
    <row r="113" spans="1:14" ht="15.75" thickTop="1" x14ac:dyDescent="0.25">
      <c r="A113" s="12"/>
      <c r="B113" s="11"/>
      <c r="C113" s="11" t="s">
        <v>7</v>
      </c>
      <c r="D113" s="11"/>
      <c r="E113" s="11"/>
      <c r="F113" s="11"/>
      <c r="G113" s="12"/>
      <c r="H113" s="11" t="s">
        <v>1</v>
      </c>
      <c r="I113" s="11"/>
      <c r="J113" s="11"/>
      <c r="K113" s="11"/>
      <c r="L113" s="12"/>
      <c r="M113" s="11"/>
      <c r="N113" s="12"/>
    </row>
    <row r="114" spans="1:14" x14ac:dyDescent="0.25">
      <c r="A114" s="7"/>
      <c r="B114" s="100" t="s">
        <v>149</v>
      </c>
      <c r="C114" s="5"/>
      <c r="D114" s="5" t="s">
        <v>3</v>
      </c>
      <c r="E114" s="6" t="s">
        <v>4</v>
      </c>
      <c r="F114" s="6"/>
      <c r="G114" s="7"/>
      <c r="H114" s="5"/>
      <c r="I114" s="5" t="s">
        <v>3</v>
      </c>
      <c r="J114" s="6" t="s">
        <v>4</v>
      </c>
      <c r="K114" s="5"/>
      <c r="L114" s="7"/>
      <c r="M114" s="102" t="s">
        <v>17</v>
      </c>
      <c r="N114" s="7"/>
    </row>
    <row r="115" spans="1:14" x14ac:dyDescent="0.25">
      <c r="A115" s="7"/>
      <c r="B115" s="101"/>
      <c r="C115" s="5">
        <v>2004</v>
      </c>
      <c r="D115" s="8">
        <v>0.46</v>
      </c>
      <c r="E115" s="8">
        <v>0.19</v>
      </c>
      <c r="F115" s="8">
        <f>D115-E115</f>
        <v>0.27</v>
      </c>
      <c r="G115" s="7"/>
      <c r="H115" s="5">
        <v>2004</v>
      </c>
      <c r="I115" s="8">
        <v>0.44</v>
      </c>
      <c r="J115" s="8">
        <v>0.18</v>
      </c>
      <c r="K115" s="10">
        <f>I115-J115</f>
        <v>0.26</v>
      </c>
      <c r="L115" s="7"/>
      <c r="M115" s="102"/>
      <c r="N115" s="7"/>
    </row>
    <row r="116" spans="1:14" x14ac:dyDescent="0.25">
      <c r="A116" s="7"/>
      <c r="B116" s="101"/>
      <c r="C116" s="5">
        <v>2008</v>
      </c>
      <c r="D116" s="8">
        <v>0.51</v>
      </c>
      <c r="E116" s="8">
        <v>0.27</v>
      </c>
      <c r="F116" s="8">
        <f>D116-E116</f>
        <v>0.24</v>
      </c>
      <c r="G116" s="7"/>
      <c r="H116" s="5">
        <v>2008</v>
      </c>
      <c r="I116" s="8">
        <v>0.33</v>
      </c>
      <c r="J116" s="8">
        <v>0.22</v>
      </c>
      <c r="K116" s="10">
        <f>I116-J116</f>
        <v>0.11000000000000001</v>
      </c>
      <c r="L116" s="7"/>
      <c r="M116" s="102"/>
      <c r="N116" s="7"/>
    </row>
    <row r="117" spans="1:14" x14ac:dyDescent="0.25">
      <c r="A117" s="7"/>
      <c r="B117" s="101"/>
      <c r="C117" s="5">
        <v>2011</v>
      </c>
      <c r="D117" s="8">
        <v>0.48</v>
      </c>
      <c r="E117" s="8">
        <v>0.17</v>
      </c>
      <c r="F117" s="8">
        <f>D117-E117</f>
        <v>0.30999999999999994</v>
      </c>
      <c r="G117" s="7"/>
      <c r="H117" s="5">
        <v>2011</v>
      </c>
      <c r="I117" s="8">
        <v>0.41</v>
      </c>
      <c r="J117" s="8">
        <v>0.14000000000000001</v>
      </c>
      <c r="K117" s="10">
        <f>I117-J117</f>
        <v>0.26999999999999996</v>
      </c>
      <c r="L117" s="7"/>
      <c r="M117" s="102"/>
      <c r="N117" s="7"/>
    </row>
    <row r="118" spans="1:14" ht="6" customHeight="1" x14ac:dyDescent="0.25">
      <c r="A118" s="7"/>
      <c r="B118" s="7"/>
      <c r="C118" s="7"/>
      <c r="D118" s="7"/>
      <c r="E118" s="7"/>
      <c r="F118" s="7"/>
      <c r="G118" s="7"/>
      <c r="H118" s="7"/>
      <c r="I118" s="7"/>
      <c r="J118" s="7"/>
      <c r="K118" s="7"/>
      <c r="L118" s="7"/>
      <c r="M118" s="7"/>
      <c r="N118" s="7"/>
    </row>
  </sheetData>
  <mergeCells count="37">
    <mergeCell ref="B101:B105"/>
    <mergeCell ref="B107:B112"/>
    <mergeCell ref="B114:B117"/>
    <mergeCell ref="M114:M117"/>
    <mergeCell ref="B1:N1"/>
    <mergeCell ref="M101:M105"/>
    <mergeCell ref="M107:M112"/>
    <mergeCell ref="B83:B87"/>
    <mergeCell ref="M83:M87"/>
    <mergeCell ref="B89:B93"/>
    <mergeCell ref="M89:M93"/>
    <mergeCell ref="B95:B99"/>
    <mergeCell ref="M95:M99"/>
    <mergeCell ref="B65:B69"/>
    <mergeCell ref="M65:M69"/>
    <mergeCell ref="B71:B75"/>
    <mergeCell ref="M71:M75"/>
    <mergeCell ref="B77:B81"/>
    <mergeCell ref="M77:M81"/>
    <mergeCell ref="B47:B51"/>
    <mergeCell ref="M47:M51"/>
    <mergeCell ref="B53:B57"/>
    <mergeCell ref="M53:M57"/>
    <mergeCell ref="B59:B63"/>
    <mergeCell ref="M59:M63"/>
    <mergeCell ref="B26:B31"/>
    <mergeCell ref="M26:M31"/>
    <mergeCell ref="B33:B38"/>
    <mergeCell ref="M33:M38"/>
    <mergeCell ref="B40:B45"/>
    <mergeCell ref="M40:M45"/>
    <mergeCell ref="B4:B9"/>
    <mergeCell ref="M4:M6"/>
    <mergeCell ref="B11:B16"/>
    <mergeCell ref="M11:M16"/>
    <mergeCell ref="B18:B24"/>
    <mergeCell ref="M18:M24"/>
  </mergeCells>
  <pageMargins left="0.7" right="0.7" top="0.75" bottom="0.75" header="0.3" footer="0.3"/>
  <pageSetup scale="79" fitToHeight="4" orientation="landscape" r:id="rId1"/>
  <headerFooter>
    <oddFooter>&amp;L&amp;"Arial,Regular"&amp;9NSSE Urban Consortium Questions 2004, 2008, &amp; 2011
OIRP/JL&amp;R&amp;"Arial,Regular"&amp;9Page &amp;P</oddFooter>
  </headerFooter>
  <rowBreaks count="2" manualBreakCount="2">
    <brk id="38" max="13" man="1"/>
    <brk id="75"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0"/>
  <sheetViews>
    <sheetView view="pageLayout" zoomScaleNormal="100" workbookViewId="0">
      <selection activeCell="E47" sqref="E47"/>
    </sheetView>
  </sheetViews>
  <sheetFormatPr defaultRowHeight="15" x14ac:dyDescent="0.25"/>
  <cols>
    <col min="1" max="1" width="1.85546875" customWidth="1"/>
    <col min="2" max="2" width="21.42578125" customWidth="1"/>
    <col min="3" max="3" width="8.42578125" customWidth="1"/>
    <col min="4" max="4" width="8.28515625" customWidth="1"/>
    <col min="5" max="5" width="7.7109375" customWidth="1"/>
    <col min="6" max="6" width="8.42578125" customWidth="1"/>
    <col min="7" max="7" width="8.140625" customWidth="1"/>
    <col min="8" max="8" width="7.140625" customWidth="1"/>
    <col min="10" max="10" width="8.28515625" customWidth="1"/>
  </cols>
  <sheetData>
    <row r="1" spans="2:10" ht="6.75" customHeight="1" thickBot="1" x14ac:dyDescent="0.3"/>
    <row r="2" spans="2:10" x14ac:dyDescent="0.25">
      <c r="B2" s="15" t="s">
        <v>103</v>
      </c>
      <c r="C2" s="16"/>
      <c r="D2" s="16"/>
      <c r="E2" s="16"/>
      <c r="F2" s="16"/>
      <c r="G2" s="16"/>
      <c r="H2" s="16"/>
      <c r="I2" s="16"/>
      <c r="J2" s="17"/>
    </row>
    <row r="3" spans="2:10" x14ac:dyDescent="0.25">
      <c r="B3" s="109" t="s">
        <v>105</v>
      </c>
      <c r="C3" s="110"/>
      <c r="D3" s="110"/>
      <c r="E3" s="110"/>
      <c r="F3" s="110"/>
      <c r="G3" s="110"/>
      <c r="H3" s="110"/>
      <c r="I3" s="110"/>
      <c r="J3" s="111"/>
    </row>
    <row r="4" spans="2:10" x14ac:dyDescent="0.25">
      <c r="B4" s="18"/>
      <c r="C4" s="106">
        <v>2002</v>
      </c>
      <c r="D4" s="106"/>
      <c r="E4" s="107">
        <v>2004</v>
      </c>
      <c r="F4" s="107"/>
      <c r="G4" s="106">
        <v>2008</v>
      </c>
      <c r="H4" s="106"/>
      <c r="I4" s="107">
        <v>2011</v>
      </c>
      <c r="J4" s="108"/>
    </row>
    <row r="5" spans="2:10" x14ac:dyDescent="0.25">
      <c r="B5" s="18"/>
      <c r="C5" s="19" t="s">
        <v>106</v>
      </c>
      <c r="D5" s="19" t="s">
        <v>102</v>
      </c>
      <c r="E5" s="20" t="s">
        <v>106</v>
      </c>
      <c r="F5" s="20" t="s">
        <v>102</v>
      </c>
      <c r="G5" s="19" t="s">
        <v>106</v>
      </c>
      <c r="H5" s="19" t="s">
        <v>102</v>
      </c>
      <c r="I5" s="20" t="s">
        <v>106</v>
      </c>
      <c r="J5" s="21" t="s">
        <v>102</v>
      </c>
    </row>
    <row r="6" spans="2:10" x14ac:dyDescent="0.25">
      <c r="B6" s="22" t="s">
        <v>107</v>
      </c>
      <c r="C6" s="23">
        <v>0.67</v>
      </c>
      <c r="D6" s="23">
        <v>0.71</v>
      </c>
      <c r="E6" s="24">
        <v>0.77</v>
      </c>
      <c r="F6" s="24">
        <v>0.8</v>
      </c>
      <c r="G6" s="23">
        <v>0.63</v>
      </c>
      <c r="H6" s="23">
        <v>0.76</v>
      </c>
      <c r="I6" s="24">
        <v>0.69</v>
      </c>
      <c r="J6" s="25">
        <v>0.75</v>
      </c>
    </row>
    <row r="7" spans="2:10" x14ac:dyDescent="0.25">
      <c r="B7" s="22" t="s">
        <v>108</v>
      </c>
      <c r="C7" s="23">
        <v>0.78</v>
      </c>
      <c r="D7" s="23">
        <v>0.8</v>
      </c>
      <c r="E7" s="24">
        <v>0.84</v>
      </c>
      <c r="F7" s="24">
        <v>0.84</v>
      </c>
      <c r="G7" s="23">
        <v>0.72</v>
      </c>
      <c r="H7" s="23">
        <v>0.73</v>
      </c>
      <c r="I7" s="24">
        <v>0.72</v>
      </c>
      <c r="J7" s="25">
        <v>0.75</v>
      </c>
    </row>
    <row r="8" spans="2:10" ht="26.25" thickBot="1" x14ac:dyDescent="0.3">
      <c r="B8" s="26" t="s">
        <v>109</v>
      </c>
      <c r="C8" s="27">
        <v>0.55000000000000004</v>
      </c>
      <c r="D8" s="27">
        <v>0.42</v>
      </c>
      <c r="E8" s="28">
        <v>0.67</v>
      </c>
      <c r="F8" s="28">
        <v>0.54</v>
      </c>
      <c r="G8" s="27">
        <v>0.53</v>
      </c>
      <c r="H8" s="27">
        <v>0.47</v>
      </c>
      <c r="I8" s="28">
        <v>0.61</v>
      </c>
      <c r="J8" s="29">
        <v>0.48</v>
      </c>
    </row>
    <row r="9" spans="2:10" ht="15.75" thickBot="1" x14ac:dyDescent="0.3">
      <c r="B9" s="30"/>
      <c r="C9" s="31"/>
      <c r="D9" s="31"/>
      <c r="E9" s="31"/>
      <c r="F9" s="31"/>
      <c r="G9" s="31"/>
      <c r="H9" s="31"/>
      <c r="I9" s="31"/>
      <c r="J9" s="31"/>
    </row>
    <row r="10" spans="2:10" x14ac:dyDescent="0.25">
      <c r="B10" s="15" t="s">
        <v>4</v>
      </c>
      <c r="C10" s="32"/>
      <c r="D10" s="32"/>
      <c r="E10" s="33"/>
      <c r="F10" s="33"/>
      <c r="G10" s="33"/>
      <c r="H10" s="33"/>
      <c r="I10" s="33"/>
      <c r="J10" s="34"/>
    </row>
    <row r="11" spans="2:10" x14ac:dyDescent="0.25">
      <c r="B11" s="109" t="s">
        <v>105</v>
      </c>
      <c r="C11" s="110"/>
      <c r="D11" s="110"/>
      <c r="E11" s="110"/>
      <c r="F11" s="110"/>
      <c r="G11" s="110"/>
      <c r="H11" s="110"/>
      <c r="I11" s="110"/>
      <c r="J11" s="111"/>
    </row>
    <row r="12" spans="2:10" x14ac:dyDescent="0.25">
      <c r="B12" s="18"/>
      <c r="C12" s="106">
        <v>2002</v>
      </c>
      <c r="D12" s="106"/>
      <c r="E12" s="107">
        <v>2004</v>
      </c>
      <c r="F12" s="107"/>
      <c r="G12" s="106">
        <v>2008</v>
      </c>
      <c r="H12" s="106"/>
      <c r="I12" s="107">
        <v>2011</v>
      </c>
      <c r="J12" s="108"/>
    </row>
    <row r="13" spans="2:10" x14ac:dyDescent="0.25">
      <c r="B13" s="18"/>
      <c r="C13" s="19" t="s">
        <v>106</v>
      </c>
      <c r="D13" s="19" t="s">
        <v>102</v>
      </c>
      <c r="E13" s="20" t="s">
        <v>106</v>
      </c>
      <c r="F13" s="20" t="s">
        <v>102</v>
      </c>
      <c r="G13" s="19" t="s">
        <v>106</v>
      </c>
      <c r="H13" s="19" t="s">
        <v>102</v>
      </c>
      <c r="I13" s="20" t="s">
        <v>106</v>
      </c>
      <c r="J13" s="21" t="s">
        <v>102</v>
      </c>
    </row>
    <row r="14" spans="2:10" x14ac:dyDescent="0.25">
      <c r="B14" s="22" t="s">
        <v>107</v>
      </c>
      <c r="C14" s="23">
        <v>0.75</v>
      </c>
      <c r="D14" s="23">
        <v>0.77</v>
      </c>
      <c r="E14" s="24">
        <v>0.76</v>
      </c>
      <c r="F14" s="24">
        <v>0.8</v>
      </c>
      <c r="G14" s="23">
        <v>0.7</v>
      </c>
      <c r="H14" s="23">
        <v>0.75</v>
      </c>
      <c r="I14" s="24">
        <v>0.75</v>
      </c>
      <c r="J14" s="25">
        <v>0.77</v>
      </c>
    </row>
    <row r="15" spans="2:10" x14ac:dyDescent="0.25">
      <c r="B15" s="22" t="s">
        <v>108</v>
      </c>
      <c r="C15" s="23">
        <v>0.71</v>
      </c>
      <c r="D15" s="23">
        <v>0.74</v>
      </c>
      <c r="E15" s="24">
        <v>0.78</v>
      </c>
      <c r="F15" s="24">
        <v>0.8</v>
      </c>
      <c r="G15" s="23">
        <v>0.68</v>
      </c>
      <c r="H15" s="23">
        <v>0.73</v>
      </c>
      <c r="I15" s="24">
        <v>0.72</v>
      </c>
      <c r="J15" s="25">
        <v>0.75</v>
      </c>
    </row>
    <row r="16" spans="2:10" ht="26.25" thickBot="1" x14ac:dyDescent="0.3">
      <c r="B16" s="26" t="s">
        <v>109</v>
      </c>
      <c r="C16" s="27">
        <v>0.56999999999999995</v>
      </c>
      <c r="D16" s="27">
        <v>0.48</v>
      </c>
      <c r="E16" s="28">
        <v>0.63</v>
      </c>
      <c r="F16" s="28">
        <v>0.55000000000000004</v>
      </c>
      <c r="G16" s="27">
        <v>0.5</v>
      </c>
      <c r="H16" s="27">
        <v>0.48</v>
      </c>
      <c r="I16" s="28">
        <v>0.57999999999999996</v>
      </c>
      <c r="J16" s="29">
        <v>0.52</v>
      </c>
    </row>
    <row r="17" spans="2:10" ht="15.75" thickBot="1" x14ac:dyDescent="0.3">
      <c r="B17" s="30"/>
      <c r="C17" s="31"/>
      <c r="D17" s="31"/>
      <c r="E17" s="31"/>
      <c r="F17" s="31"/>
      <c r="G17" s="31"/>
      <c r="H17" s="31"/>
      <c r="I17" s="31"/>
      <c r="J17" s="31"/>
    </row>
    <row r="18" spans="2:10" x14ac:dyDescent="0.25">
      <c r="B18" s="15" t="s">
        <v>110</v>
      </c>
      <c r="C18" s="35"/>
      <c r="D18" s="33"/>
      <c r="E18" s="33"/>
      <c r="F18" s="33"/>
      <c r="G18" s="33"/>
      <c r="H18" s="33"/>
      <c r="I18" s="33"/>
      <c r="J18" s="34"/>
    </row>
    <row r="19" spans="2:10" x14ac:dyDescent="0.25">
      <c r="B19" s="109" t="s">
        <v>105</v>
      </c>
      <c r="C19" s="110"/>
      <c r="D19" s="110"/>
      <c r="E19" s="110"/>
      <c r="F19" s="110"/>
      <c r="G19" s="110"/>
      <c r="H19" s="110"/>
      <c r="I19" s="110"/>
      <c r="J19" s="111"/>
    </row>
    <row r="20" spans="2:10" x14ac:dyDescent="0.25">
      <c r="B20" s="18"/>
      <c r="C20" s="106">
        <v>2002</v>
      </c>
      <c r="D20" s="106"/>
      <c r="E20" s="107">
        <v>2004</v>
      </c>
      <c r="F20" s="107"/>
      <c r="G20" s="106">
        <v>2008</v>
      </c>
      <c r="H20" s="106"/>
      <c r="I20" s="107">
        <v>2011</v>
      </c>
      <c r="J20" s="108"/>
    </row>
    <row r="21" spans="2:10" x14ac:dyDescent="0.25">
      <c r="B21" s="18"/>
      <c r="C21" s="19" t="s">
        <v>106</v>
      </c>
      <c r="D21" s="19" t="s">
        <v>102</v>
      </c>
      <c r="E21" s="20" t="s">
        <v>106</v>
      </c>
      <c r="F21" s="20" t="s">
        <v>102</v>
      </c>
      <c r="G21" s="19" t="s">
        <v>106</v>
      </c>
      <c r="H21" s="19" t="s">
        <v>102</v>
      </c>
      <c r="I21" s="20" t="s">
        <v>106</v>
      </c>
      <c r="J21" s="21" t="s">
        <v>102</v>
      </c>
    </row>
    <row r="22" spans="2:10" x14ac:dyDescent="0.25">
      <c r="B22" s="22" t="s">
        <v>107</v>
      </c>
      <c r="C22" s="23">
        <v>0.83</v>
      </c>
      <c r="D22" s="23">
        <v>0.84</v>
      </c>
      <c r="E22" s="24">
        <v>0.84</v>
      </c>
      <c r="F22" s="24">
        <v>0.85</v>
      </c>
      <c r="G22" s="23">
        <v>0.79</v>
      </c>
      <c r="H22" s="23">
        <v>0.82</v>
      </c>
      <c r="I22" s="24">
        <v>0.79</v>
      </c>
      <c r="J22" s="25">
        <v>0.82</v>
      </c>
    </row>
    <row r="23" spans="2:10" x14ac:dyDescent="0.25">
      <c r="B23" s="22" t="s">
        <v>108</v>
      </c>
      <c r="C23" s="23">
        <v>0.79</v>
      </c>
      <c r="D23" s="23">
        <v>0.82</v>
      </c>
      <c r="E23" s="24">
        <v>0.84</v>
      </c>
      <c r="F23" s="24">
        <v>0.86</v>
      </c>
      <c r="G23" s="23">
        <v>0.74</v>
      </c>
      <c r="H23" s="23">
        <v>0.8</v>
      </c>
      <c r="I23" s="24">
        <v>0.75</v>
      </c>
      <c r="J23" s="25">
        <v>0.79</v>
      </c>
    </row>
    <row r="24" spans="2:10" ht="26.25" thickBot="1" x14ac:dyDescent="0.3">
      <c r="B24" s="26" t="s">
        <v>109</v>
      </c>
      <c r="C24" s="27">
        <v>0.65</v>
      </c>
      <c r="D24" s="27">
        <v>0.56999999999999995</v>
      </c>
      <c r="E24" s="28">
        <v>0.71</v>
      </c>
      <c r="F24" s="28">
        <v>0.63</v>
      </c>
      <c r="G24" s="27">
        <v>0.56000000000000005</v>
      </c>
      <c r="H24" s="27">
        <v>0.56000000000000005</v>
      </c>
      <c r="I24" s="28">
        <v>0.6</v>
      </c>
      <c r="J24" s="29">
        <v>0.56999999999999995</v>
      </c>
    </row>
    <row r="25" spans="2:10" ht="15.75" thickBot="1" x14ac:dyDescent="0.3"/>
    <row r="26" spans="2:10" x14ac:dyDescent="0.25">
      <c r="B26" s="15" t="s">
        <v>111</v>
      </c>
      <c r="C26" s="32"/>
      <c r="D26" s="33"/>
      <c r="E26" s="33"/>
      <c r="F26" s="33"/>
      <c r="G26" s="33"/>
      <c r="H26" s="33"/>
      <c r="I26" s="33"/>
      <c r="J26" s="34"/>
    </row>
    <row r="27" spans="2:10" x14ac:dyDescent="0.25">
      <c r="B27" s="109" t="s">
        <v>105</v>
      </c>
      <c r="C27" s="110"/>
      <c r="D27" s="110"/>
      <c r="E27" s="110"/>
      <c r="F27" s="110"/>
      <c r="G27" s="110"/>
      <c r="H27" s="110"/>
      <c r="I27" s="110"/>
      <c r="J27" s="111"/>
    </row>
    <row r="28" spans="2:10" x14ac:dyDescent="0.25">
      <c r="B28" s="18"/>
      <c r="C28" s="106">
        <v>2002</v>
      </c>
      <c r="D28" s="106"/>
      <c r="E28" s="107">
        <v>2004</v>
      </c>
      <c r="F28" s="107"/>
      <c r="G28" s="106">
        <v>2008</v>
      </c>
      <c r="H28" s="106"/>
      <c r="I28" s="107">
        <v>2011</v>
      </c>
      <c r="J28" s="108"/>
    </row>
    <row r="29" spans="2:10" x14ac:dyDescent="0.25">
      <c r="B29" s="18"/>
      <c r="C29" s="19" t="s">
        <v>106</v>
      </c>
      <c r="D29" s="19" t="s">
        <v>102</v>
      </c>
      <c r="E29" s="20" t="s">
        <v>106</v>
      </c>
      <c r="F29" s="20" t="s">
        <v>102</v>
      </c>
      <c r="G29" s="19" t="s">
        <v>106</v>
      </c>
      <c r="H29" s="19" t="s">
        <v>102</v>
      </c>
      <c r="I29" s="20" t="s">
        <v>106</v>
      </c>
      <c r="J29" s="21" t="s">
        <v>102</v>
      </c>
    </row>
    <row r="30" spans="2:10" x14ac:dyDescent="0.25">
      <c r="B30" s="22" t="s">
        <v>107</v>
      </c>
      <c r="C30" s="36" t="s">
        <v>112</v>
      </c>
      <c r="D30" s="36" t="s">
        <v>112</v>
      </c>
      <c r="E30" s="37" t="s">
        <v>112</v>
      </c>
      <c r="F30" s="37" t="s">
        <v>112</v>
      </c>
      <c r="G30" s="23">
        <v>0.76</v>
      </c>
      <c r="H30" s="23">
        <v>0.81</v>
      </c>
      <c r="I30" s="24">
        <v>0.78</v>
      </c>
      <c r="J30" s="25">
        <v>0.81</v>
      </c>
    </row>
    <row r="31" spans="2:10" x14ac:dyDescent="0.25">
      <c r="B31" s="22" t="s">
        <v>108</v>
      </c>
      <c r="C31" s="36" t="s">
        <v>112</v>
      </c>
      <c r="D31" s="36" t="s">
        <v>112</v>
      </c>
      <c r="E31" s="37" t="s">
        <v>112</v>
      </c>
      <c r="F31" s="37" t="s">
        <v>112</v>
      </c>
      <c r="G31" s="23">
        <v>0.7</v>
      </c>
      <c r="H31" s="23">
        <v>0.78</v>
      </c>
      <c r="I31" s="24">
        <v>0.72</v>
      </c>
      <c r="J31" s="25">
        <v>0.77</v>
      </c>
    </row>
    <row r="32" spans="2:10" ht="26.25" thickBot="1" x14ac:dyDescent="0.3">
      <c r="B32" s="26" t="s">
        <v>109</v>
      </c>
      <c r="C32" s="38" t="s">
        <v>112</v>
      </c>
      <c r="D32" s="38" t="s">
        <v>112</v>
      </c>
      <c r="E32" s="39" t="s">
        <v>112</v>
      </c>
      <c r="F32" s="39" t="s">
        <v>112</v>
      </c>
      <c r="G32" s="27">
        <v>0.54</v>
      </c>
      <c r="H32" s="27">
        <v>0.53</v>
      </c>
      <c r="I32" s="28">
        <v>0.57999999999999996</v>
      </c>
      <c r="J32" s="29">
        <v>0.54</v>
      </c>
    </row>
    <row r="33" spans="2:10" ht="15.75" thickBot="1" x14ac:dyDescent="0.3">
      <c r="B33" s="30"/>
      <c r="C33" s="31"/>
      <c r="D33" s="31"/>
      <c r="E33" s="31"/>
      <c r="F33" s="31"/>
      <c r="G33" s="31"/>
      <c r="H33" s="31"/>
      <c r="I33" s="31"/>
      <c r="J33" s="31"/>
    </row>
    <row r="34" spans="2:10" x14ac:dyDescent="0.25">
      <c r="B34" s="15" t="s">
        <v>113</v>
      </c>
      <c r="C34" s="32"/>
      <c r="D34" s="33"/>
      <c r="E34" s="33"/>
      <c r="F34" s="33"/>
      <c r="G34" s="33"/>
      <c r="H34" s="33"/>
      <c r="I34" s="33"/>
      <c r="J34" s="34"/>
    </row>
    <row r="35" spans="2:10" x14ac:dyDescent="0.25">
      <c r="B35" s="109" t="s">
        <v>105</v>
      </c>
      <c r="C35" s="110"/>
      <c r="D35" s="110"/>
      <c r="E35" s="110"/>
      <c r="F35" s="110"/>
      <c r="G35" s="110"/>
      <c r="H35" s="110"/>
      <c r="I35" s="110"/>
      <c r="J35" s="111"/>
    </row>
    <row r="36" spans="2:10" x14ac:dyDescent="0.25">
      <c r="B36" s="18"/>
      <c r="C36" s="106">
        <v>2002</v>
      </c>
      <c r="D36" s="106"/>
      <c r="E36" s="107">
        <v>2004</v>
      </c>
      <c r="F36" s="107"/>
      <c r="G36" s="106">
        <v>2008</v>
      </c>
      <c r="H36" s="106"/>
      <c r="I36" s="107">
        <v>2011</v>
      </c>
      <c r="J36" s="108"/>
    </row>
    <row r="37" spans="2:10" x14ac:dyDescent="0.25">
      <c r="B37" s="18"/>
      <c r="C37" s="19" t="s">
        <v>106</v>
      </c>
      <c r="D37" s="19" t="s">
        <v>102</v>
      </c>
      <c r="E37" s="20" t="s">
        <v>106</v>
      </c>
      <c r="F37" s="20" t="s">
        <v>102</v>
      </c>
      <c r="G37" s="19" t="s">
        <v>106</v>
      </c>
      <c r="H37" s="19" t="s">
        <v>102</v>
      </c>
      <c r="I37" s="20" t="s">
        <v>106</v>
      </c>
      <c r="J37" s="21" t="s">
        <v>102</v>
      </c>
    </row>
    <row r="38" spans="2:10" x14ac:dyDescent="0.25">
      <c r="B38" s="22" t="s">
        <v>107</v>
      </c>
      <c r="C38" s="23">
        <v>0.8</v>
      </c>
      <c r="D38" s="23">
        <v>0.82</v>
      </c>
      <c r="E38" s="24">
        <v>0.82</v>
      </c>
      <c r="F38" s="24">
        <v>0.83</v>
      </c>
      <c r="G38" s="36" t="s">
        <v>112</v>
      </c>
      <c r="H38" s="36" t="s">
        <v>112</v>
      </c>
      <c r="I38" s="37" t="s">
        <v>112</v>
      </c>
      <c r="J38" s="40" t="s">
        <v>112</v>
      </c>
    </row>
    <row r="39" spans="2:10" x14ac:dyDescent="0.25">
      <c r="B39" s="22" t="s">
        <v>108</v>
      </c>
      <c r="C39" s="23">
        <v>0.76</v>
      </c>
      <c r="D39" s="23">
        <v>0.77</v>
      </c>
      <c r="E39" s="24">
        <v>0.79</v>
      </c>
      <c r="F39" s="24">
        <v>0.81</v>
      </c>
      <c r="G39" s="36" t="s">
        <v>112</v>
      </c>
      <c r="H39" s="36" t="s">
        <v>112</v>
      </c>
      <c r="I39" s="37" t="s">
        <v>112</v>
      </c>
      <c r="J39" s="40" t="s">
        <v>112</v>
      </c>
    </row>
    <row r="40" spans="2:10" ht="26.25" thickBot="1" x14ac:dyDescent="0.3">
      <c r="B40" s="26" t="s">
        <v>109</v>
      </c>
      <c r="C40" s="27">
        <v>0.61</v>
      </c>
      <c r="D40" s="27">
        <v>0.52</v>
      </c>
      <c r="E40" s="28">
        <v>0.65</v>
      </c>
      <c r="F40" s="28">
        <v>0.57999999999999996</v>
      </c>
      <c r="G40" s="38" t="s">
        <v>112</v>
      </c>
      <c r="H40" s="38" t="s">
        <v>112</v>
      </c>
      <c r="I40" s="39" t="s">
        <v>112</v>
      </c>
      <c r="J40" s="41" t="s">
        <v>112</v>
      </c>
    </row>
  </sheetData>
  <mergeCells count="25">
    <mergeCell ref="C36:D36"/>
    <mergeCell ref="E36:F36"/>
    <mergeCell ref="G36:H36"/>
    <mergeCell ref="I36:J36"/>
    <mergeCell ref="B27:J27"/>
    <mergeCell ref="C28:D28"/>
    <mergeCell ref="E28:F28"/>
    <mergeCell ref="G28:H28"/>
    <mergeCell ref="I28:J28"/>
    <mergeCell ref="B35:J35"/>
    <mergeCell ref="C20:D20"/>
    <mergeCell ref="E20:F20"/>
    <mergeCell ref="G20:H20"/>
    <mergeCell ref="I20:J20"/>
    <mergeCell ref="B3:J3"/>
    <mergeCell ref="C4:D4"/>
    <mergeCell ref="E4:F4"/>
    <mergeCell ref="G4:H4"/>
    <mergeCell ref="I4:J4"/>
    <mergeCell ref="B11:J11"/>
    <mergeCell ref="C12:D12"/>
    <mergeCell ref="E12:F12"/>
    <mergeCell ref="G12:H12"/>
    <mergeCell ref="I12:J12"/>
    <mergeCell ref="B19:J19"/>
  </mergeCells>
  <pageMargins left="0.7" right="0.7" top="0.75" bottom="0.75" header="0.3" footer="0.3"/>
  <pageSetup fitToHeight="0" orientation="portrait" r:id="rId1"/>
  <headerFooter>
    <oddFooter>&amp;L&amp;"Arial,Regular"&amp;9NSSE Quality of Relationships: UMass Boston and Peers 2002, 2004, 2008, &amp; 2011
OIRP/JL&amp;R&amp;"Arial,Regular"&amp;9Page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NSSE UMB First Year and Seniors</vt:lpstr>
      <vt:lpstr>Urban Consortium Questions</vt:lpstr>
      <vt:lpstr>Qual of Relationships UMB Peers</vt:lpstr>
      <vt:lpstr>'NSSE UMB First Year and Seniors'!Print_Area</vt:lpstr>
      <vt:lpstr>'Qual of Relationships UMB Peers'!Print_Area</vt:lpstr>
      <vt:lpstr>'Urban Consortium Questions'!Print_Area</vt:lpstr>
      <vt:lpstr>'NSSE UMB First Year and Seniors'!Print_Titles</vt:lpstr>
      <vt:lpstr>'Urban Consortium Questions'!Print_Titles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Jaime Lugas</dc:creator>
  <cp:lastModifiedBy>Jaime Lugas</cp:lastModifiedBy>
  <cp:lastPrinted>2013-12-10T14:57:11Z</cp:lastPrinted>
  <dcterms:created xsi:type="dcterms:W3CDTF">2013-09-24T15:53:01Z</dcterms:created>
  <dcterms:modified xsi:type="dcterms:W3CDTF">2013-12-10T14:57:33Z</dcterms:modified>
</cp:coreProperties>
</file>